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sofaioi15496\verwaltung$\FDSTVRA\07_Gesetzgebung\02_StG\2023-Revision\Initiative und Gegenvorschlag\Gemeinden\"/>
    </mc:Choice>
  </mc:AlternateContent>
  <bookViews>
    <workbookView xWindow="0" yWindow="0" windowWidth="28800" windowHeight="11100"/>
  </bookViews>
  <sheets>
    <sheet name="Steuerausfälle Gemeinde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F117" i="1"/>
  <c r="F112" i="1"/>
  <c r="F116" i="1"/>
  <c r="F12" i="1"/>
  <c r="F11" i="1"/>
  <c r="H11" i="1" s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3" i="1"/>
  <c r="F114" i="1"/>
  <c r="F115" i="1"/>
  <c r="F118" i="1" l="1"/>
  <c r="A7" i="1" l="1"/>
  <c r="B7" i="1"/>
  <c r="C7" i="1" l="1"/>
  <c r="H49" i="1" l="1"/>
  <c r="H103" i="1"/>
  <c r="H55" i="1"/>
  <c r="H50" i="1"/>
  <c r="H102" i="1"/>
  <c r="H45" i="1"/>
  <c r="H77" i="1"/>
  <c r="H39" i="1"/>
  <c r="H46" i="1"/>
  <c r="H94" i="1"/>
  <c r="H36" i="1"/>
  <c r="H56" i="1"/>
  <c r="H99" i="1"/>
  <c r="H69" i="1"/>
  <c r="H71" i="1"/>
  <c r="H114" i="1"/>
  <c r="H26" i="1"/>
  <c r="H47" i="1"/>
  <c r="H106" i="1"/>
  <c r="H108" i="1"/>
  <c r="H117" i="1"/>
  <c r="H27" i="1"/>
  <c r="H100" i="1"/>
  <c r="H35" i="1"/>
  <c r="H19" i="1"/>
  <c r="H89" i="1"/>
  <c r="H38" i="1"/>
  <c r="H112" i="1"/>
  <c r="H31" i="1"/>
  <c r="H76" i="1"/>
  <c r="H54" i="1"/>
  <c r="H34" i="1"/>
  <c r="H12" i="1"/>
  <c r="H82" i="1"/>
  <c r="H48" i="1"/>
  <c r="H116" i="1"/>
  <c r="H61" i="1"/>
  <c r="H20" i="1"/>
  <c r="H84" i="1"/>
  <c r="H80" i="1"/>
  <c r="H73" i="1"/>
  <c r="H81" i="1"/>
  <c r="H92" i="1"/>
  <c r="H110" i="1"/>
  <c r="H59" i="1"/>
  <c r="H72" i="1"/>
  <c r="H87" i="1"/>
  <c r="H98" i="1"/>
  <c r="H57" i="1"/>
  <c r="H109" i="1"/>
  <c r="H96" i="1"/>
  <c r="H41" i="1"/>
  <c r="H51" i="1"/>
  <c r="H65" i="1"/>
  <c r="H83" i="1"/>
  <c r="H95" i="1"/>
  <c r="H74" i="1"/>
  <c r="H75" i="1"/>
  <c r="H17" i="1"/>
  <c r="H62" i="1"/>
  <c r="H29" i="1"/>
  <c r="H63" i="1"/>
  <c r="H60" i="1"/>
  <c r="H67" i="1"/>
  <c r="H22" i="1"/>
  <c r="H85" i="1"/>
  <c r="H115" i="1"/>
  <c r="H24" i="1"/>
  <c r="H18" i="1"/>
  <c r="H14" i="1"/>
  <c r="H93" i="1"/>
  <c r="H13" i="1"/>
  <c r="H105" i="1"/>
  <c r="H21" i="1"/>
  <c r="H66" i="1"/>
  <c r="H15" i="1"/>
  <c r="H23" i="1"/>
  <c r="H32" i="1"/>
  <c r="H90" i="1"/>
  <c r="H25" i="1"/>
  <c r="H111" i="1"/>
  <c r="H37" i="1"/>
  <c r="H104" i="1"/>
  <c r="H42" i="1"/>
  <c r="H88" i="1"/>
  <c r="H40" i="1"/>
  <c r="H91" i="1"/>
  <c r="H44" i="1"/>
  <c r="H113" i="1"/>
  <c r="H53" i="1"/>
  <c r="H43" i="1"/>
  <c r="H79" i="1"/>
  <c r="H58" i="1"/>
  <c r="H64" i="1"/>
  <c r="H86" i="1"/>
  <c r="H68" i="1"/>
  <c r="H30" i="1"/>
  <c r="H107" i="1"/>
  <c r="H101" i="1"/>
  <c r="H52" i="1"/>
  <c r="H33" i="1"/>
  <c r="H78" i="1"/>
  <c r="H28" i="1"/>
  <c r="H70" i="1"/>
  <c r="H97" i="1"/>
  <c r="H16" i="1"/>
</calcChain>
</file>

<file path=xl/sharedStrings.xml><?xml version="1.0" encoding="utf-8"?>
<sst xmlns="http://schemas.openxmlformats.org/spreadsheetml/2006/main" count="122" uniqueCount="122">
  <si>
    <t>GemeindeNR_2021</t>
  </si>
  <si>
    <t>Gemeinde</t>
  </si>
  <si>
    <t>Egerkingen</t>
  </si>
  <si>
    <t>Härkingen</t>
  </si>
  <si>
    <t>Kestenholz</t>
  </si>
  <si>
    <t>Neuendorf</t>
  </si>
  <si>
    <t>Niederbuchsiten</t>
  </si>
  <si>
    <t>Oberbuchsiten</t>
  </si>
  <si>
    <t>Oensingen</t>
  </si>
  <si>
    <t>Wolfwil</t>
  </si>
  <si>
    <t>Aedermannsdorf</t>
  </si>
  <si>
    <t>Balsthal</t>
  </si>
  <si>
    <t>Herbetswil</t>
  </si>
  <si>
    <t>Holderbank (SO)</t>
  </si>
  <si>
    <t>Laupersdorf</t>
  </si>
  <si>
    <t>Matzendorf</t>
  </si>
  <si>
    <t>Mümliswil-Ramiswil</t>
  </si>
  <si>
    <t>Welschenrohr-Gänsbrunnen</t>
  </si>
  <si>
    <t>Biezwil</t>
  </si>
  <si>
    <t>Lüterkofen-Ichertswil</t>
  </si>
  <si>
    <t>Lüterswil-Gächliwil</t>
  </si>
  <si>
    <t>Messen</t>
  </si>
  <si>
    <t>Schnottwil</t>
  </si>
  <si>
    <t>Unterramsern</t>
  </si>
  <si>
    <t>Lüsslingen-Nennigkofen</t>
  </si>
  <si>
    <t>Buchegg</t>
  </si>
  <si>
    <t>Bättwil</t>
  </si>
  <si>
    <t>Büren (SO)</t>
  </si>
  <si>
    <t>Dornach</t>
  </si>
  <si>
    <t>Gempen</t>
  </si>
  <si>
    <t>Hochwald</t>
  </si>
  <si>
    <t>Hofstetten-Flüh</t>
  </si>
  <si>
    <t>Metzerlen-Mariastein</t>
  </si>
  <si>
    <t>Nuglar-St. Pantaleon</t>
  </si>
  <si>
    <t>Rodersdorf</t>
  </si>
  <si>
    <t>Seewen</t>
  </si>
  <si>
    <t>Witterswil</t>
  </si>
  <si>
    <t>Hauenstein-Ifenthal</t>
  </si>
  <si>
    <t>Kienberg</t>
  </si>
  <si>
    <t>Lostorf</t>
  </si>
  <si>
    <t>Niedergösgen</t>
  </si>
  <si>
    <t>Obergösgen</t>
  </si>
  <si>
    <t>Stüsslingen</t>
  </si>
  <si>
    <t>Trimbach</t>
  </si>
  <si>
    <t>Winznau</t>
  </si>
  <si>
    <t>Wisen (SO)</t>
  </si>
  <si>
    <t>Erlinsbach (SO)</t>
  </si>
  <si>
    <t>Aeschi (SO)</t>
  </si>
  <si>
    <t>Biberist</t>
  </si>
  <si>
    <t>Bolken</t>
  </si>
  <si>
    <t>Deitingen</t>
  </si>
  <si>
    <t>Derendingen</t>
  </si>
  <si>
    <t>Etziken</t>
  </si>
  <si>
    <t>Gerlafingen</t>
  </si>
  <si>
    <t>Halten</t>
  </si>
  <si>
    <t>Horriwil</t>
  </si>
  <si>
    <t>Hüniken</t>
  </si>
  <si>
    <t>Kriegstetten</t>
  </si>
  <si>
    <t>Lohn-Ammannsegg</t>
  </si>
  <si>
    <t>Luterbach</t>
  </si>
  <si>
    <t>Obergerlafingen</t>
  </si>
  <si>
    <t>Oekingen</t>
  </si>
  <si>
    <t>Recherswil</t>
  </si>
  <si>
    <t>Subingen</t>
  </si>
  <si>
    <t>Zuchwil</t>
  </si>
  <si>
    <t>Drei Höfe</t>
  </si>
  <si>
    <t>Balm bei Günsberg</t>
  </si>
  <si>
    <t>Bellach</t>
  </si>
  <si>
    <t>Bettlach</t>
  </si>
  <si>
    <t>Feldbrunnen-St. Niklaus</t>
  </si>
  <si>
    <t>Flumenthal</t>
  </si>
  <si>
    <t>Grenchen</t>
  </si>
  <si>
    <t>Günsberg</t>
  </si>
  <si>
    <t>Hubersdorf</t>
  </si>
  <si>
    <t>Kammersrohr</t>
  </si>
  <si>
    <t>Langendorf</t>
  </si>
  <si>
    <t>Lommiswil</t>
  </si>
  <si>
    <t>Oberdorf (SO)</t>
  </si>
  <si>
    <t>Riedholz</t>
  </si>
  <si>
    <t>Rüttenen</t>
  </si>
  <si>
    <t>Selzach</t>
  </si>
  <si>
    <t>Boningen</t>
  </si>
  <si>
    <t>Däniken</t>
  </si>
  <si>
    <t>Dulliken</t>
  </si>
  <si>
    <t>Eppenberg-Wöschnau</t>
  </si>
  <si>
    <t>Fulenbach</t>
  </si>
  <si>
    <t>Gretzenbach</t>
  </si>
  <si>
    <t>Gunzgen</t>
  </si>
  <si>
    <t>Hägendorf</t>
  </si>
  <si>
    <t>Kappel (SO)</t>
  </si>
  <si>
    <t>Olten</t>
  </si>
  <si>
    <t>Rickenbach (SO)</t>
  </si>
  <si>
    <t>Schönenwerd</t>
  </si>
  <si>
    <t>Starrkirch-Wil</t>
  </si>
  <si>
    <t>Walterswil (SO)</t>
  </si>
  <si>
    <t>Wangen bei Olten</t>
  </si>
  <si>
    <t>Solothurn</t>
  </si>
  <si>
    <t>Bärschwil</t>
  </si>
  <si>
    <t>Beinwil (SO)</t>
  </si>
  <si>
    <t>Breitenbach</t>
  </si>
  <si>
    <t>Büsserach</t>
  </si>
  <si>
    <t>Erschwil</t>
  </si>
  <si>
    <t>Fehren</t>
  </si>
  <si>
    <t>Grindel</t>
  </si>
  <si>
    <t>Himmelried</t>
  </si>
  <si>
    <t>Kleinlützel</t>
  </si>
  <si>
    <t>Meltingen</t>
  </si>
  <si>
    <t>Nunningen</t>
  </si>
  <si>
    <t>Zullwil</t>
  </si>
  <si>
    <t>Veränderung Einnahmen in %</t>
  </si>
  <si>
    <t>Einnahmen Gemeinden Tarif Neu</t>
  </si>
  <si>
    <t>Anteil der Last</t>
  </si>
  <si>
    <t>Berechnungsgrundlage sind Daten aus dem Steuerjahr 2017</t>
  </si>
  <si>
    <t>Übersicht</t>
  </si>
  <si>
    <t>Steuerausfälle aufgrund des Gegenvorschlages zur Initiative "jetzt si mir draa" bei den Gemeinden</t>
  </si>
  <si>
    <t>Beschr. Pendlerabzug CHF 7'000</t>
  </si>
  <si>
    <t>Mehrertrag Beschränkung Pendlerabzug</t>
  </si>
  <si>
    <t>Tarif Gegenvorschlag inkl. Erhöhung Kinderabzug</t>
  </si>
  <si>
    <t>Veränderung Einnahmen in CHF</t>
  </si>
  <si>
    <t>Einnahmen Gemeinden Tarif heute</t>
  </si>
  <si>
    <t>Tarif heute</t>
  </si>
  <si>
    <t>Differenz = Minderertrag gesamthaft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</si>
</sst>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0" fontId="2" fillId="0" borderId="0" xfId="0" applyFont="1" applyAlignment="1">
      <alignment vertical="center"/>
    </xf>
    <xf numFmtId="164" fontId="3" fillId="0" borderId="0" xfId="1" applyNumberFormat="1" applyFont="1" applyAlignment="1">
      <alignment vertical="center"/>
    </xf>
    <xf numFmtId="165" fontId="0" fillId="0" borderId="0" xfId="2" applyNumberFormat="1" applyFont="1"/>
    <xf numFmtId="0" fontId="4" fillId="0" borderId="0" xfId="0" applyFont="1"/>
    <xf numFmtId="164" fontId="0" fillId="2" borderId="0" xfId="0" applyNumberFormat="1" applyFill="1"/>
    <xf numFmtId="164" fontId="5" fillId="0" borderId="0" xfId="0" applyNumberFormat="1" applyFont="1"/>
    <xf numFmtId="9" fontId="5" fillId="0" borderId="0" xfId="0" applyNumberFormat="1" applyFont="1"/>
    <xf numFmtId="165" fontId="5" fillId="0" borderId="0" xfId="0" applyNumberFormat="1" applyFont="1"/>
  </cellXfs>
  <cellStyles count="3">
    <cellStyle name="Komma" xfId="1" builtinId="3"/>
    <cellStyle name="Prozent" xfId="2" builtinId="5"/>
    <cellStyle name="Standard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</dxf>
    <dxf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</dxf>
    <dxf>
      <numFmt numFmtId="165" formatCode="0.0%"/>
    </dxf>
    <dxf>
      <numFmt numFmtId="13" formatCode="0%"/>
    </dxf>
    <dxf>
      <numFmt numFmtId="164" formatCode="_ * #,##0_ ;_ * \-#,##0_ ;_ * &quot;-&quot;??_ ;_ @_ "/>
      <fill>
        <patternFill patternType="solid">
          <fgColor indexed="64"/>
          <bgColor theme="5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0:H118" totalsRowCount="1">
  <autoFilter ref="A10:H117"/>
  <sortState ref="A12:L118">
    <sortCondition ref="B11:B118"/>
  </sortState>
  <tableColumns count="8">
    <tableColumn id="1" name="GemeindeNR_2021"/>
    <tableColumn id="2" name="Gemeinde"/>
    <tableColumn id="3" name="Tarif heute" dataDxfId="11" totalsRowDxfId="5" dataCellStyle="Komma"/>
    <tableColumn id="4" name="Tarif Gegenvorschlag inkl. Erhöhung Kinderabzug" dataDxfId="10" totalsRowDxfId="4" dataCellStyle="Komma"/>
    <tableColumn id="23" name="Beschr. Pendlerabzug CHF 7'000" dataDxfId="9" totalsRowDxfId="3" dataCellStyle="Komma"/>
    <tableColumn id="5" name="Veränderung Einnahmen in CHF" totalsRowFunction="custom" dataDxfId="8" totalsRowDxfId="2">
      <calculatedColumnFormula>Tabelle1[[#This Row],[Tarif Gegenvorschlag inkl. Erhöhung Kinderabzug]]-Tabelle1[[#This Row],[Tarif heute]]+Tabelle1[[#This Row],[Beschr. Pendlerabzug CHF 7''000]]</calculatedColumnFormula>
      <totalsRowFormula>SUM(F11:F117)</totalsRowFormula>
    </tableColumn>
    <tableColumn id="6" name="Veränderung Einnahmen in %" dataDxfId="7" totalsRowDxfId="1" dataCellStyle="Prozent">
      <calculatedColumnFormula>(Tabelle1[[#This Row],[Tarif Gegenvorschlag inkl. Erhöhung Kinderabzug]]+Tabelle1[[#This Row],[Beschr. Pendlerabzug CHF 7''000]])/Tabelle1[[#This Row],[Tarif heute]]-1</calculatedColumnFormula>
    </tableColumn>
    <tableColumn id="7" name="Anteil der Last" dataDxfId="6" totalsRowDxfId="0" dataCellStyle="Prozent">
      <calculatedColumnFormula>Tabelle1[[#This Row],[Veränderung Einnahmen in CHF]]/SUM(Tabelle1[Veränderung Einnahmen in CHF])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abSelected="1" topLeftCell="C25" zoomScale="115" zoomScaleNormal="115" workbookViewId="0">
      <selection activeCell="D8" sqref="D8"/>
    </sheetView>
  </sheetViews>
  <sheetFormatPr baseColWidth="10" defaultColWidth="9.140625" defaultRowHeight="15" x14ac:dyDescent="0.25"/>
  <cols>
    <col min="1" max="1" width="30.7109375" customWidth="1"/>
    <col min="2" max="2" width="35" customWidth="1"/>
    <col min="3" max="3" width="37.85546875" customWidth="1"/>
    <col min="4" max="4" width="47.7109375" customWidth="1"/>
    <col min="5" max="5" width="41.140625" customWidth="1"/>
    <col min="6" max="6" width="50.140625" customWidth="1"/>
    <col min="7" max="7" width="29.140625" customWidth="1"/>
    <col min="8" max="8" width="20.42578125" customWidth="1"/>
  </cols>
  <sheetData>
    <row r="1" spans="1:8" ht="21" x14ac:dyDescent="0.35">
      <c r="A1" s="7" t="s">
        <v>114</v>
      </c>
    </row>
    <row r="2" spans="1:8" x14ac:dyDescent="0.25">
      <c r="A2" t="s">
        <v>112</v>
      </c>
    </row>
    <row r="5" spans="1:8" ht="15" customHeight="1" x14ac:dyDescent="0.25">
      <c r="A5" t="s">
        <v>113</v>
      </c>
    </row>
    <row r="6" spans="1:8" ht="15" customHeight="1" x14ac:dyDescent="0.25">
      <c r="A6" s="4" t="s">
        <v>119</v>
      </c>
      <c r="B6" s="4" t="s">
        <v>110</v>
      </c>
      <c r="C6" s="4" t="s">
        <v>121</v>
      </c>
      <c r="D6" s="4" t="s">
        <v>116</v>
      </c>
    </row>
    <row r="7" spans="1:8" x14ac:dyDescent="0.25">
      <c r="A7" s="5">
        <f>SUM(Tabelle1[Tarif heute])</f>
        <v>647352555.22199869</v>
      </c>
      <c r="B7" s="5">
        <f>SUM(Tabelle1[Tarif Gegenvorschlag inkl. Erhöhung Kinderabzug])</f>
        <v>614027729.55395103</v>
      </c>
      <c r="C7" s="5">
        <f>A7-B7</f>
        <v>33324825.668047667</v>
      </c>
      <c r="D7" s="2">
        <f>SUM(Tabelle1[Beschr. Pendlerabzug CHF 7''000])</f>
        <v>4627722</v>
      </c>
      <c r="E7" s="2"/>
    </row>
    <row r="10" spans="1:8" x14ac:dyDescent="0.25">
      <c r="A10" t="s">
        <v>0</v>
      </c>
      <c r="B10" t="s">
        <v>1</v>
      </c>
      <c r="C10" t="s">
        <v>120</v>
      </c>
      <c r="D10" t="s">
        <v>117</v>
      </c>
      <c r="E10" t="s">
        <v>115</v>
      </c>
      <c r="F10" t="s">
        <v>118</v>
      </c>
      <c r="G10" t="s">
        <v>109</v>
      </c>
      <c r="H10" t="s">
        <v>111</v>
      </c>
    </row>
    <row r="11" spans="1:8" x14ac:dyDescent="0.25">
      <c r="A11">
        <v>2421</v>
      </c>
      <c r="B11" t="s">
        <v>10</v>
      </c>
      <c r="C11" s="1">
        <v>1091674.019243201</v>
      </c>
      <c r="D11" s="1">
        <v>1008780.655149809</v>
      </c>
      <c r="E11" s="1">
        <v>9646.3696359697988</v>
      </c>
      <c r="F11" s="8">
        <f>Tabelle1[[#This Row],[Tarif Gegenvorschlag inkl. Erhöhung Kinderabzug]]-Tabelle1[[#This Row],[Tarif heute]]+Tabelle1[[#This Row],[Beschr. Pendlerabzug CHF 7''000]]</f>
        <v>-73246.994457422246</v>
      </c>
      <c r="G11" s="3">
        <f>(Tabelle1[[#This Row],[Tarif Gegenvorschlag inkl. Erhöhung Kinderabzug]]+Tabelle1[[#This Row],[Beschr. Pendlerabzug CHF 7''000]])/Tabelle1[[#This Row],[Tarif heute]]-1</f>
        <v>-6.7096031568288583E-2</v>
      </c>
      <c r="H11" s="6">
        <f>Tabelle1[[#This Row],[Veränderung Einnahmen in CHF]]/SUM(Tabelle1[Veränderung Einnahmen in CHF])</f>
        <v>2.5524176692081676E-3</v>
      </c>
    </row>
    <row r="12" spans="1:8" x14ac:dyDescent="0.25">
      <c r="A12">
        <v>2511</v>
      </c>
      <c r="B12" t="s">
        <v>47</v>
      </c>
      <c r="C12" s="1">
        <v>3315687.515450405</v>
      </c>
      <c r="D12" s="1">
        <v>3168591.0324699068</v>
      </c>
      <c r="E12" s="1">
        <v>20770.338102166475</v>
      </c>
      <c r="F12" s="8">
        <f>Tabelle1[[#This Row],[Tarif Gegenvorschlag inkl. Erhöhung Kinderabzug]]-Tabelle1[[#This Row],[Tarif heute]]+Tabelle1[[#This Row],[Beschr. Pendlerabzug CHF 7''000]]</f>
        <v>-126326.14487833163</v>
      </c>
      <c r="G12" s="3">
        <f>(Tabelle1[[#This Row],[Tarif Gegenvorschlag inkl. Erhöhung Kinderabzug]]+Tabelle1[[#This Row],[Beschr. Pendlerabzug CHF 7''000]])/Tabelle1[[#This Row],[Tarif heute]]-1</f>
        <v>-3.8099532688070981E-2</v>
      </c>
      <c r="H12" s="6">
        <f>Tabelle1[[#This Row],[Veränderung Einnahmen in CHF]]/SUM(Tabelle1[Veränderung Einnahmen in CHF])</f>
        <v>4.4020520795270855E-3</v>
      </c>
    </row>
    <row r="13" spans="1:8" x14ac:dyDescent="0.25">
      <c r="A13">
        <v>2541</v>
      </c>
      <c r="B13" t="s">
        <v>66</v>
      </c>
      <c r="C13" s="1">
        <v>464191.38321863482</v>
      </c>
      <c r="D13" s="1">
        <v>444216.54927324143</v>
      </c>
      <c r="E13" s="1">
        <v>3349.7837117075278</v>
      </c>
      <c r="F13" s="8">
        <f>Tabelle1[[#This Row],[Tarif Gegenvorschlag inkl. Erhöhung Kinderabzug]]-Tabelle1[[#This Row],[Tarif heute]]+Tabelle1[[#This Row],[Beschr. Pendlerabzug CHF 7''000]]</f>
        <v>-16625.050233685859</v>
      </c>
      <c r="G13" s="3">
        <f>(Tabelle1[[#This Row],[Tarif Gegenvorschlag inkl. Erhöhung Kinderabzug]]+Tabelle1[[#This Row],[Beschr. Pendlerabzug CHF 7''000]])/Tabelle1[[#This Row],[Tarif heute]]-1</f>
        <v>-3.5815077217526525E-2</v>
      </c>
      <c r="H13" s="6">
        <f>Tabelle1[[#This Row],[Veränderung Einnahmen in CHF]]/SUM(Tabelle1[Veränderung Einnahmen in CHF])</f>
        <v>5.7932850736421232E-4</v>
      </c>
    </row>
    <row r="14" spans="1:8" x14ac:dyDescent="0.25">
      <c r="A14">
        <v>2422</v>
      </c>
      <c r="B14" t="s">
        <v>11</v>
      </c>
      <c r="C14" s="1">
        <v>13117548.963685609</v>
      </c>
      <c r="D14" s="1">
        <v>12299176.62332513</v>
      </c>
      <c r="E14" s="1">
        <v>104598.88537384484</v>
      </c>
      <c r="F14" s="8">
        <f>Tabelle1[[#This Row],[Tarif Gegenvorschlag inkl. Erhöhung Kinderabzug]]-Tabelle1[[#This Row],[Tarif heute]]+Tabelle1[[#This Row],[Beschr. Pendlerabzug CHF 7''000]]</f>
        <v>-713773.45498663455</v>
      </c>
      <c r="G14" s="3">
        <f>(Tabelle1[[#This Row],[Tarif Gegenvorschlag inkl. Erhöhung Kinderabzug]]+Tabelle1[[#This Row],[Beschr. Pendlerabzug CHF 7''000]])/Tabelle1[[#This Row],[Tarif heute]]-1</f>
        <v>-5.4413629936707841E-2</v>
      </c>
      <c r="H14" s="6">
        <f>Tabelle1[[#This Row],[Veränderung Einnahmen in CHF]]/SUM(Tabelle1[Veränderung Einnahmen in CHF])</f>
        <v>2.4872665312959275E-2</v>
      </c>
    </row>
    <row r="15" spans="1:8" x14ac:dyDescent="0.25">
      <c r="A15">
        <v>2611</v>
      </c>
      <c r="B15" t="s">
        <v>97</v>
      </c>
      <c r="C15" s="1">
        <v>1563702.0003429099</v>
      </c>
      <c r="D15" s="1">
        <v>1459403.6432052129</v>
      </c>
      <c r="E15" s="1">
        <v>13399.134846830111</v>
      </c>
      <c r="F15" s="8">
        <f>Tabelle1[[#This Row],[Tarif Gegenvorschlag inkl. Erhöhung Kinderabzug]]-Tabelle1[[#This Row],[Tarif heute]]+Tabelle1[[#This Row],[Beschr. Pendlerabzug CHF 7''000]]</f>
        <v>-90899.222290866936</v>
      </c>
      <c r="G15" s="3">
        <f>(Tabelle1[[#This Row],[Tarif Gegenvorschlag inkl. Erhöhung Kinderabzug]]+Tabelle1[[#This Row],[Beschr. Pendlerabzug CHF 7''000]])/Tabelle1[[#This Row],[Tarif heute]]-1</f>
        <v>-5.8130783404340081E-2</v>
      </c>
      <c r="H15" s="6">
        <f>Tabelle1[[#This Row],[Veränderung Einnahmen in CHF]]/SUM(Tabelle1[Veränderung Einnahmen in CHF])</f>
        <v>3.1675399490603867E-3</v>
      </c>
    </row>
    <row r="16" spans="1:8" x14ac:dyDescent="0.25">
      <c r="A16">
        <v>2471</v>
      </c>
      <c r="B16" t="s">
        <v>26</v>
      </c>
      <c r="C16" s="1">
        <v>3207321.4536526478</v>
      </c>
      <c r="D16" s="1">
        <v>3036915.362849059</v>
      </c>
      <c r="E16" s="1">
        <v>19813.257041678611</v>
      </c>
      <c r="F16" s="8">
        <f>Tabelle1[[#This Row],[Tarif Gegenvorschlag inkl. Erhöhung Kinderabzug]]-Tabelle1[[#This Row],[Tarif heute]]+Tabelle1[[#This Row],[Beschr. Pendlerabzug CHF 7''000]]</f>
        <v>-150592.83376191012</v>
      </c>
      <c r="G16" s="3">
        <f>(Tabelle1[[#This Row],[Tarif Gegenvorschlag inkl. Erhöhung Kinderabzug]]+Tabelle1[[#This Row],[Beschr. Pendlerabzug CHF 7''000]])/Tabelle1[[#This Row],[Tarif heute]]-1</f>
        <v>-4.695283461232358E-2</v>
      </c>
      <c r="H16" s="6">
        <f>Tabelle1[[#This Row],[Veränderung Einnahmen in CHF]]/SUM(Tabelle1[Veränderung Einnahmen in CHF])</f>
        <v>5.2476666462193408E-3</v>
      </c>
    </row>
    <row r="17" spans="1:8" x14ac:dyDescent="0.25">
      <c r="A17">
        <v>2612</v>
      </c>
      <c r="B17" t="s">
        <v>98</v>
      </c>
      <c r="C17" s="1">
        <v>501292.9035366904</v>
      </c>
      <c r="D17" s="1">
        <v>460796.16327130172</v>
      </c>
      <c r="E17" s="1">
        <v>4760.2189587422763</v>
      </c>
      <c r="F17" s="8">
        <f>Tabelle1[[#This Row],[Tarif Gegenvorschlag inkl. Erhöhung Kinderabzug]]-Tabelle1[[#This Row],[Tarif heute]]+Tabelle1[[#This Row],[Beschr. Pendlerabzug CHF 7''000]]</f>
        <v>-35736.521306646406</v>
      </c>
      <c r="G17" s="3">
        <f>(Tabelle1[[#This Row],[Tarif Gegenvorschlag inkl. Erhöhung Kinderabzug]]+Tabelle1[[#This Row],[Beschr. Pendlerabzug CHF 7''000]])/Tabelle1[[#This Row],[Tarif heute]]-1</f>
        <v>-7.128870377880947E-2</v>
      </c>
      <c r="H17" s="6">
        <f>Tabelle1[[#This Row],[Veränderung Einnahmen in CHF]]/SUM(Tabelle1[Veränderung Einnahmen in CHF])</f>
        <v>1.2453006310332712E-3</v>
      </c>
    </row>
    <row r="18" spans="1:8" x14ac:dyDescent="0.25">
      <c r="A18">
        <v>2542</v>
      </c>
      <c r="B18" t="s">
        <v>67</v>
      </c>
      <c r="C18" s="1">
        <v>12064000.148249339</v>
      </c>
      <c r="D18" s="1">
        <v>11382950.09725168</v>
      </c>
      <c r="E18" s="1">
        <v>88311.716449753105</v>
      </c>
      <c r="F18" s="8">
        <f>Tabelle1[[#This Row],[Tarif Gegenvorschlag inkl. Erhöhung Kinderabzug]]-Tabelle1[[#This Row],[Tarif heute]]+Tabelle1[[#This Row],[Beschr. Pendlerabzug CHF 7''000]]</f>
        <v>-592738.33454790642</v>
      </c>
      <c r="G18" s="3">
        <f>(Tabelle1[[#This Row],[Tarif Gegenvorschlag inkl. Erhöhung Kinderabzug]]+Tabelle1[[#This Row],[Beschr. Pendlerabzug CHF 7''000]])/Tabelle1[[#This Row],[Tarif heute]]-1</f>
        <v>-4.9132818904509268E-2</v>
      </c>
      <c r="H18" s="6">
        <f>Tabelle1[[#This Row],[Veränderung Einnahmen in CHF]]/SUM(Tabelle1[Veränderung Einnahmen in CHF])</f>
        <v>2.0654988092331097E-2</v>
      </c>
    </row>
    <row r="19" spans="1:8" x14ac:dyDescent="0.25">
      <c r="A19">
        <v>2543</v>
      </c>
      <c r="B19" t="s">
        <v>68</v>
      </c>
      <c r="C19" s="1">
        <v>12027819.89997931</v>
      </c>
      <c r="D19" s="1">
        <v>11542442.14821595</v>
      </c>
      <c r="E19" s="1">
        <v>83274.447710343287</v>
      </c>
      <c r="F19" s="8">
        <f>Tabelle1[[#This Row],[Tarif Gegenvorschlag inkl. Erhöhung Kinderabzug]]-Tabelle1[[#This Row],[Tarif heute]]+Tabelle1[[#This Row],[Beschr. Pendlerabzug CHF 7''000]]</f>
        <v>-402103.30405301729</v>
      </c>
      <c r="G19" s="3">
        <f>(Tabelle1[[#This Row],[Tarif Gegenvorschlag inkl. Erhöhung Kinderabzug]]+Tabelle1[[#This Row],[Beschr. Pendlerabzug CHF 7''000]])/Tabelle1[[#This Row],[Tarif heute]]-1</f>
        <v>-3.3431104505789122E-2</v>
      </c>
      <c r="H19" s="6">
        <f>Tabelle1[[#This Row],[Veränderung Einnahmen in CHF]]/SUM(Tabelle1[Veränderung Einnahmen in CHF])</f>
        <v>1.4011982139533441E-2</v>
      </c>
    </row>
    <row r="20" spans="1:8" x14ac:dyDescent="0.25">
      <c r="A20">
        <v>2513</v>
      </c>
      <c r="B20" t="s">
        <v>48</v>
      </c>
      <c r="C20" s="1">
        <v>18706816.83552647</v>
      </c>
      <c r="D20" s="1">
        <v>17599481.133096062</v>
      </c>
      <c r="E20" s="1">
        <v>146542.54307733057</v>
      </c>
      <c r="F20" s="8">
        <f>Tabelle1[[#This Row],[Tarif Gegenvorschlag inkl. Erhöhung Kinderabzug]]-Tabelle1[[#This Row],[Tarif heute]]+Tabelle1[[#This Row],[Beschr. Pendlerabzug CHF 7''000]]</f>
        <v>-960793.15935307788</v>
      </c>
      <c r="G20" s="3">
        <f>(Tabelle1[[#This Row],[Tarif Gegenvorschlag inkl. Erhöhung Kinderabzug]]+Tabelle1[[#This Row],[Beschr. Pendlerabzug CHF 7''000]])/Tabelle1[[#This Row],[Tarif heute]]-1</f>
        <v>-5.1360590516309368E-2</v>
      </c>
      <c r="H20" s="6">
        <f>Tabelle1[[#This Row],[Veränderung Einnahmen in CHF]]/SUM(Tabelle1[Veränderung Einnahmen in CHF])</f>
        <v>3.3480492333547676E-2</v>
      </c>
    </row>
    <row r="21" spans="1:8" x14ac:dyDescent="0.25">
      <c r="A21">
        <v>2445</v>
      </c>
      <c r="B21" t="s">
        <v>18</v>
      </c>
      <c r="C21" s="1">
        <v>830118.83530818974</v>
      </c>
      <c r="D21" s="1">
        <v>782906.008556235</v>
      </c>
      <c r="E21" s="1">
        <v>5263.9458326832582</v>
      </c>
      <c r="F21" s="8">
        <f>Tabelle1[[#This Row],[Tarif Gegenvorschlag inkl. Erhöhung Kinderabzug]]-Tabelle1[[#This Row],[Tarif heute]]+Tabelle1[[#This Row],[Beschr. Pendlerabzug CHF 7''000]]</f>
        <v>-41948.880919271476</v>
      </c>
      <c r="G21" s="3">
        <f>(Tabelle1[[#This Row],[Tarif Gegenvorschlag inkl. Erhöhung Kinderabzug]]+Tabelle1[[#This Row],[Beschr. Pendlerabzug CHF 7''000]])/Tabelle1[[#This Row],[Tarif heute]]-1</f>
        <v>-5.0533585235055578E-2</v>
      </c>
      <c r="H21" s="6">
        <f>Tabelle1[[#This Row],[Veränderung Einnahmen in CHF]]/SUM(Tabelle1[Veränderung Einnahmen in CHF])</f>
        <v>1.4617810007767243E-3</v>
      </c>
    </row>
    <row r="22" spans="1:8" x14ac:dyDescent="0.25">
      <c r="A22">
        <v>2514</v>
      </c>
      <c r="B22" t="s">
        <v>49</v>
      </c>
      <c r="C22" s="1">
        <v>1499801.4471007611</v>
      </c>
      <c r="D22" s="1">
        <v>1398461.806951513</v>
      </c>
      <c r="E22" s="1">
        <v>10024.164791425535</v>
      </c>
      <c r="F22" s="8">
        <f>Tabelle1[[#This Row],[Tarif Gegenvorschlag inkl. Erhöhung Kinderabzug]]-Tabelle1[[#This Row],[Tarif heute]]+Tabelle1[[#This Row],[Beschr. Pendlerabzug CHF 7''000]]</f>
        <v>-91315.475357822535</v>
      </c>
      <c r="G22" s="3">
        <f>(Tabelle1[[#This Row],[Tarif Gegenvorschlag inkl. Erhöhung Kinderabzug]]+Tabelle1[[#This Row],[Beschr. Pendlerabzug CHF 7''000]])/Tabelle1[[#This Row],[Tarif heute]]-1</f>
        <v>-6.0885042839732506E-2</v>
      </c>
      <c r="H22" s="6">
        <f>Tabelle1[[#This Row],[Veränderung Einnahmen in CHF]]/SUM(Tabelle1[Veränderung Einnahmen in CHF])</f>
        <v>3.182045004057246E-3</v>
      </c>
    </row>
    <row r="23" spans="1:8" x14ac:dyDescent="0.25">
      <c r="A23">
        <v>2571</v>
      </c>
      <c r="B23" t="s">
        <v>81</v>
      </c>
      <c r="C23" s="1">
        <v>2112660.1797334622</v>
      </c>
      <c r="D23" s="1">
        <v>1997934.534528404</v>
      </c>
      <c r="E23" s="1">
        <v>12996.153347677326</v>
      </c>
      <c r="F23" s="8">
        <f>Tabelle1[[#This Row],[Tarif Gegenvorschlag inkl. Erhöhung Kinderabzug]]-Tabelle1[[#This Row],[Tarif heute]]+Tabelle1[[#This Row],[Beschr. Pendlerabzug CHF 7''000]]</f>
        <v>-101729.49185738084</v>
      </c>
      <c r="G23" s="3">
        <f>(Tabelle1[[#This Row],[Tarif Gegenvorschlag inkl. Erhöhung Kinderabzug]]+Tabelle1[[#This Row],[Beschr. Pendlerabzug CHF 7''000]])/Tabelle1[[#This Row],[Tarif heute]]-1</f>
        <v>-4.8152321340299675E-2</v>
      </c>
      <c r="H23" s="6">
        <f>Tabelle1[[#This Row],[Veränderung Einnahmen in CHF]]/SUM(Tabelle1[Veränderung Einnahmen in CHF])</f>
        <v>3.5449393441977037E-3</v>
      </c>
    </row>
    <row r="24" spans="1:8" x14ac:dyDescent="0.25">
      <c r="A24">
        <v>2613</v>
      </c>
      <c r="B24" t="s">
        <v>99</v>
      </c>
      <c r="C24" s="1">
        <v>8463874.982712049</v>
      </c>
      <c r="D24" s="1">
        <v>7981345.3279981613</v>
      </c>
      <c r="E24" s="1">
        <v>65526.470851822698</v>
      </c>
      <c r="F24" s="8">
        <f>Tabelle1[[#This Row],[Tarif Gegenvorschlag inkl. Erhöhung Kinderabzug]]-Tabelle1[[#This Row],[Tarif heute]]+Tabelle1[[#This Row],[Beschr. Pendlerabzug CHF 7''000]]</f>
        <v>-417003.18386206502</v>
      </c>
      <c r="G24" s="3">
        <f>(Tabelle1[[#This Row],[Tarif Gegenvorschlag inkl. Erhöhung Kinderabzug]]+Tabelle1[[#This Row],[Beschr. Pendlerabzug CHF 7''000]])/Tabelle1[[#This Row],[Tarif heute]]-1</f>
        <v>-4.9268589707884169E-2</v>
      </c>
      <c r="H24" s="6">
        <f>Tabelle1[[#This Row],[Veränderung Einnahmen in CHF]]/SUM(Tabelle1[Veränderung Einnahmen in CHF])</f>
        <v>1.4531194112330472E-2</v>
      </c>
    </row>
    <row r="25" spans="1:8" x14ac:dyDescent="0.25">
      <c r="A25">
        <v>2465</v>
      </c>
      <c r="B25" t="s">
        <v>25</v>
      </c>
      <c r="C25" s="1">
        <v>6623689.9374388838</v>
      </c>
      <c r="D25" s="1">
        <v>6301925.4138548411</v>
      </c>
      <c r="E25" s="1">
        <v>43219.765784136223</v>
      </c>
      <c r="F25" s="8">
        <f>Tabelle1[[#This Row],[Tarif Gegenvorschlag inkl. Erhöhung Kinderabzug]]-Tabelle1[[#This Row],[Tarif heute]]+Tabelle1[[#This Row],[Beschr. Pendlerabzug CHF 7''000]]</f>
        <v>-278544.75779990642</v>
      </c>
      <c r="G25" s="3">
        <f>(Tabelle1[[#This Row],[Tarif Gegenvorschlag inkl. Erhöhung Kinderabzug]]+Tabelle1[[#This Row],[Beschr. Pendlerabzug CHF 7''000]])/Tabelle1[[#This Row],[Tarif heute]]-1</f>
        <v>-4.2052807488088595E-2</v>
      </c>
      <c r="H25" s="6">
        <f>Tabelle1[[#This Row],[Veränderung Einnahmen in CHF]]/SUM(Tabelle1[Veränderung Einnahmen in CHF])</f>
        <v>9.7063718005121185E-3</v>
      </c>
    </row>
    <row r="26" spans="1:8" x14ac:dyDescent="0.25">
      <c r="A26">
        <v>2472</v>
      </c>
      <c r="B26" t="s">
        <v>27</v>
      </c>
      <c r="C26" s="1">
        <v>2980963.2552583138</v>
      </c>
      <c r="D26" s="1">
        <v>2842533.6261768481</v>
      </c>
      <c r="E26" s="1">
        <v>17697.604171126488</v>
      </c>
      <c r="F26" s="8">
        <f>Tabelle1[[#This Row],[Tarif Gegenvorschlag inkl. Erhöhung Kinderabzug]]-Tabelle1[[#This Row],[Tarif heute]]+Tabelle1[[#This Row],[Beschr. Pendlerabzug CHF 7''000]]</f>
        <v>-120732.02491033929</v>
      </c>
      <c r="G26" s="3">
        <f>(Tabelle1[[#This Row],[Tarif Gegenvorschlag inkl. Erhöhung Kinderabzug]]+Tabelle1[[#This Row],[Beschr. Pendlerabzug CHF 7''000]])/Tabelle1[[#This Row],[Tarif heute]]-1</f>
        <v>-4.0501010771391455E-2</v>
      </c>
      <c r="H26" s="6">
        <f>Tabelle1[[#This Row],[Veränderung Einnahmen in CHF]]/SUM(Tabelle1[Veränderung Einnahmen in CHF])</f>
        <v>4.2071153349447004E-3</v>
      </c>
    </row>
    <row r="27" spans="1:8" x14ac:dyDescent="0.25">
      <c r="A27">
        <v>2614</v>
      </c>
      <c r="B27" t="s">
        <v>100</v>
      </c>
      <c r="C27" s="1">
        <v>5651505.8977248427</v>
      </c>
      <c r="D27" s="1">
        <v>5366265.899657486</v>
      </c>
      <c r="E27" s="1">
        <v>38577.083095980175</v>
      </c>
      <c r="F27" s="8">
        <f>Tabelle1[[#This Row],[Tarif Gegenvorschlag inkl. Erhöhung Kinderabzug]]-Tabelle1[[#This Row],[Tarif heute]]+Tabelle1[[#This Row],[Beschr. Pendlerabzug CHF 7''000]]</f>
        <v>-246662.91497137648</v>
      </c>
      <c r="G27" s="3">
        <f>(Tabelle1[[#This Row],[Tarif Gegenvorschlag inkl. Erhöhung Kinderabzug]]+Tabelle1[[#This Row],[Beschr. Pendlerabzug CHF 7''000]])/Tabelle1[[#This Row],[Tarif heute]]-1</f>
        <v>-4.3645520226861523E-2</v>
      </c>
      <c r="H27" s="6">
        <f>Tabelle1[[#This Row],[Veränderung Einnahmen in CHF]]/SUM(Tabelle1[Veränderung Einnahmen in CHF])</f>
        <v>8.5953940796479472E-3</v>
      </c>
    </row>
    <row r="28" spans="1:8" x14ac:dyDescent="0.25">
      <c r="A28">
        <v>2572</v>
      </c>
      <c r="B28" t="s">
        <v>82</v>
      </c>
      <c r="C28" s="1">
        <v>4726717.235017105</v>
      </c>
      <c r="D28" s="1">
        <v>4477005.0262999199</v>
      </c>
      <c r="E28" s="1">
        <v>48542.479752112595</v>
      </c>
      <c r="F28" s="8">
        <f>Tabelle1[[#This Row],[Tarif Gegenvorschlag inkl. Erhöhung Kinderabzug]]-Tabelle1[[#This Row],[Tarif heute]]+Tabelle1[[#This Row],[Beschr. Pendlerabzug CHF 7''000]]</f>
        <v>-201169.72896507249</v>
      </c>
      <c r="G28" s="3">
        <f>(Tabelle1[[#This Row],[Tarif Gegenvorschlag inkl. Erhöhung Kinderabzug]]+Tabelle1[[#This Row],[Beschr. Pendlerabzug CHF 7''000]])/Tabelle1[[#This Row],[Tarif heute]]-1</f>
        <v>-4.256013612888454E-2</v>
      </c>
      <c r="H28" s="6">
        <f>Tabelle1[[#This Row],[Veränderung Einnahmen in CHF]]/SUM(Tabelle1[Veränderung Einnahmen in CHF])</f>
        <v>7.0101056640452823E-3</v>
      </c>
    </row>
    <row r="29" spans="1:8" x14ac:dyDescent="0.25">
      <c r="A29">
        <v>2516</v>
      </c>
      <c r="B29" t="s">
        <v>50</v>
      </c>
      <c r="C29" s="1">
        <v>5810395.1552406782</v>
      </c>
      <c r="D29" s="1">
        <v>5489991.6348968009</v>
      </c>
      <c r="E29" s="1">
        <v>37275.788671632639</v>
      </c>
      <c r="F29" s="8">
        <f>Tabelle1[[#This Row],[Tarif Gegenvorschlag inkl. Erhöhung Kinderabzug]]-Tabelle1[[#This Row],[Tarif heute]]+Tabelle1[[#This Row],[Beschr. Pendlerabzug CHF 7''000]]</f>
        <v>-283127.73167224473</v>
      </c>
      <c r="G29" s="3">
        <f>(Tabelle1[[#This Row],[Tarif Gegenvorschlag inkl. Erhöhung Kinderabzug]]+Tabelle1[[#This Row],[Beschr. Pendlerabzug CHF 7''000]])/Tabelle1[[#This Row],[Tarif heute]]-1</f>
        <v>-4.8727792879435849E-2</v>
      </c>
      <c r="H29" s="6">
        <f>Tabelle1[[#This Row],[Veränderung Einnahmen in CHF]]/SUM(Tabelle1[Veränderung Einnahmen in CHF])</f>
        <v>9.8660734179767829E-3</v>
      </c>
    </row>
    <row r="30" spans="1:8" x14ac:dyDescent="0.25">
      <c r="A30">
        <v>2517</v>
      </c>
      <c r="B30" t="s">
        <v>51</v>
      </c>
      <c r="C30" s="1">
        <v>14488067.022063769</v>
      </c>
      <c r="D30" s="1">
        <v>13601934.359438</v>
      </c>
      <c r="E30" s="1">
        <v>109753.69038384089</v>
      </c>
      <c r="F30" s="8">
        <f>Tabelle1[[#This Row],[Tarif Gegenvorschlag inkl. Erhöhung Kinderabzug]]-Tabelle1[[#This Row],[Tarif heute]]+Tabelle1[[#This Row],[Beschr. Pendlerabzug CHF 7''000]]</f>
        <v>-776378.97224192822</v>
      </c>
      <c r="G30" s="3">
        <f>(Tabelle1[[#This Row],[Tarif Gegenvorschlag inkl. Erhöhung Kinderabzug]]+Tabelle1[[#This Row],[Beschr. Pendlerabzug CHF 7''000]])/Tabelle1[[#This Row],[Tarif heute]]-1</f>
        <v>-5.3587477960972074E-2</v>
      </c>
      <c r="H30" s="6">
        <f>Tabelle1[[#This Row],[Veränderung Einnahmen in CHF]]/SUM(Tabelle1[Veränderung Einnahmen in CHF])</f>
        <v>2.7054262382108861E-2</v>
      </c>
    </row>
    <row r="31" spans="1:8" x14ac:dyDescent="0.25">
      <c r="A31">
        <v>2473</v>
      </c>
      <c r="B31" t="s">
        <v>28</v>
      </c>
      <c r="C31" s="1">
        <v>16883159.054699171</v>
      </c>
      <c r="D31" s="1">
        <v>16318782.403538659</v>
      </c>
      <c r="E31" s="1">
        <v>115328.26778878775</v>
      </c>
      <c r="F31" s="8">
        <f>Tabelle1[[#This Row],[Tarif Gegenvorschlag inkl. Erhöhung Kinderabzug]]-Tabelle1[[#This Row],[Tarif heute]]+Tabelle1[[#This Row],[Beschr. Pendlerabzug CHF 7''000]]</f>
        <v>-449048.3833717244</v>
      </c>
      <c r="G31" s="3">
        <f>(Tabelle1[[#This Row],[Tarif Gegenvorschlag inkl. Erhöhung Kinderabzug]]+Tabelle1[[#This Row],[Beschr. Pendlerabzug CHF 7''000]])/Tabelle1[[#This Row],[Tarif heute]]-1</f>
        <v>-2.6597414732448255E-2</v>
      </c>
      <c r="H31" s="6">
        <f>Tabelle1[[#This Row],[Veränderung Einnahmen in CHF]]/SUM(Tabelle1[Veränderung Einnahmen in CHF])</f>
        <v>1.5647864278084522E-2</v>
      </c>
    </row>
    <row r="32" spans="1:8" x14ac:dyDescent="0.25">
      <c r="A32">
        <v>2535</v>
      </c>
      <c r="B32" t="s">
        <v>65</v>
      </c>
      <c r="C32" s="1">
        <v>1812948.432083556</v>
      </c>
      <c r="D32" s="1">
        <v>1714587.9142698389</v>
      </c>
      <c r="E32" s="1">
        <v>12492.426473736345</v>
      </c>
      <c r="F32" s="8">
        <f>Tabelle1[[#This Row],[Tarif Gegenvorschlag inkl. Erhöhung Kinderabzug]]-Tabelle1[[#This Row],[Tarif heute]]+Tabelle1[[#This Row],[Beschr. Pendlerabzug CHF 7''000]]</f>
        <v>-85868.091339980674</v>
      </c>
      <c r="G32" s="3">
        <f>(Tabelle1[[#This Row],[Tarif Gegenvorschlag inkl. Erhöhung Kinderabzug]]+Tabelle1[[#This Row],[Beschr. Pendlerabzug CHF 7''000]])/Tabelle1[[#This Row],[Tarif heute]]-1</f>
        <v>-4.7363780359320873E-2</v>
      </c>
      <c r="H32" s="6">
        <f>Tabelle1[[#This Row],[Veränderung Einnahmen in CHF]]/SUM(Tabelle1[Veränderung Einnahmen in CHF])</f>
        <v>2.9922215263692435E-3</v>
      </c>
    </row>
    <row r="33" spans="1:8" x14ac:dyDescent="0.25">
      <c r="A33">
        <v>2573</v>
      </c>
      <c r="B33" t="s">
        <v>83</v>
      </c>
      <c r="C33" s="1">
        <v>8897336.0514582805</v>
      </c>
      <c r="D33" s="1">
        <v>8293790.3526234562</v>
      </c>
      <c r="E33" s="1">
        <v>85499.241403582622</v>
      </c>
      <c r="F33" s="8">
        <f>Tabelle1[[#This Row],[Tarif Gegenvorschlag inkl. Erhöhung Kinderabzug]]-Tabelle1[[#This Row],[Tarif heute]]+Tabelle1[[#This Row],[Beschr. Pendlerabzug CHF 7''000]]</f>
        <v>-518046.45743124175</v>
      </c>
      <c r="G33" s="3">
        <f>(Tabelle1[[#This Row],[Tarif Gegenvorschlag inkl. Erhöhung Kinderabzug]]+Tabelle1[[#This Row],[Beschr. Pendlerabzug CHF 7''000]])/Tabelle1[[#This Row],[Tarif heute]]-1</f>
        <v>-5.8224895006223076E-2</v>
      </c>
      <c r="H33" s="6">
        <f>Tabelle1[[#This Row],[Veränderung Einnahmen in CHF]]/SUM(Tabelle1[Veränderung Einnahmen in CHF])</f>
        <v>1.8052220998457776E-2</v>
      </c>
    </row>
    <row r="34" spans="1:8" x14ac:dyDescent="0.25">
      <c r="A34">
        <v>2401</v>
      </c>
      <c r="B34" t="s">
        <v>2</v>
      </c>
      <c r="C34" s="1">
        <v>7150307.7344398284</v>
      </c>
      <c r="D34" s="1">
        <v>6738923.552108895</v>
      </c>
      <c r="E34" s="1">
        <v>63200.931783795168</v>
      </c>
      <c r="F34" s="8">
        <f>Tabelle1[[#This Row],[Tarif Gegenvorschlag inkl. Erhöhung Kinderabzug]]-Tabelle1[[#This Row],[Tarif heute]]+Tabelle1[[#This Row],[Beschr. Pendlerabzug CHF 7''000]]</f>
        <v>-348183.25054713822</v>
      </c>
      <c r="G34" s="3">
        <f>(Tabelle1[[#This Row],[Tarif Gegenvorschlag inkl. Erhöhung Kinderabzug]]+Tabelle1[[#This Row],[Beschr. Pendlerabzug CHF 7''000]])/Tabelle1[[#This Row],[Tarif heute]]-1</f>
        <v>-4.8694862302232855E-2</v>
      </c>
      <c r="H34" s="6">
        <f>Tabelle1[[#This Row],[Veränderung Einnahmen in CHF]]/SUM(Tabelle1[Veränderung Einnahmen in CHF])</f>
        <v>1.2133045012999786E-2</v>
      </c>
    </row>
    <row r="35" spans="1:8" x14ac:dyDescent="0.25">
      <c r="A35">
        <v>2574</v>
      </c>
      <c r="B35" t="s">
        <v>84</v>
      </c>
      <c r="C35" s="1">
        <v>666226.76958406833</v>
      </c>
      <c r="D35" s="1">
        <v>633866.7499771564</v>
      </c>
      <c r="E35" s="1">
        <v>5549.3910612498148</v>
      </c>
      <c r="F35" s="8">
        <f>Tabelle1[[#This Row],[Tarif Gegenvorschlag inkl. Erhöhung Kinderabzug]]-Tabelle1[[#This Row],[Tarif heute]]+Tabelle1[[#This Row],[Beschr. Pendlerabzug CHF 7''000]]</f>
        <v>-26810.628545662112</v>
      </c>
      <c r="G35" s="3">
        <f>(Tabelle1[[#This Row],[Tarif Gegenvorschlag inkl. Erhöhung Kinderabzug]]+Tabelle1[[#This Row],[Beschr. Pendlerabzug CHF 7''000]])/Tabelle1[[#This Row],[Tarif heute]]-1</f>
        <v>-4.0242496653804971E-2</v>
      </c>
      <c r="H35" s="6">
        <f>Tabelle1[[#This Row],[Veränderung Einnahmen in CHF]]/SUM(Tabelle1[Veränderung Einnahmen in CHF])</f>
        <v>9.3426252543786828E-4</v>
      </c>
    </row>
    <row r="36" spans="1:8" x14ac:dyDescent="0.25">
      <c r="A36">
        <v>2503</v>
      </c>
      <c r="B36" t="s">
        <v>46</v>
      </c>
      <c r="C36" s="1">
        <v>6678270.7476764265</v>
      </c>
      <c r="D36" s="1">
        <v>6294551.1728372108</v>
      </c>
      <c r="E36" s="1">
        <v>59918.311655279766</v>
      </c>
      <c r="F36" s="8">
        <f>Tabelle1[[#This Row],[Tarif Gegenvorschlag inkl. Erhöhung Kinderabzug]]-Tabelle1[[#This Row],[Tarif heute]]+Tabelle1[[#This Row],[Beschr. Pendlerabzug CHF 7''000]]</f>
        <v>-323801.26318393595</v>
      </c>
      <c r="G36" s="3">
        <f>(Tabelle1[[#This Row],[Tarif Gegenvorschlag inkl. Erhöhung Kinderabzug]]+Tabelle1[[#This Row],[Beschr. Pendlerabzug CHF 7''000]])/Tabelle1[[#This Row],[Tarif heute]]-1</f>
        <v>-4.8485794514484981E-2</v>
      </c>
      <c r="H36" s="6">
        <f>Tabelle1[[#This Row],[Veränderung Einnahmen in CHF]]/SUM(Tabelle1[Veränderung Einnahmen in CHF])</f>
        <v>1.1283412672215849E-2</v>
      </c>
    </row>
    <row r="37" spans="1:8" x14ac:dyDescent="0.25">
      <c r="A37">
        <v>2615</v>
      </c>
      <c r="B37" t="s">
        <v>101</v>
      </c>
      <c r="C37" s="1">
        <v>2053499.3559739781</v>
      </c>
      <c r="D37" s="1">
        <v>1924352.1238073041</v>
      </c>
      <c r="E37" s="1">
        <v>15665.905779564529</v>
      </c>
      <c r="F37" s="8">
        <f>Tabelle1[[#This Row],[Tarif Gegenvorschlag inkl. Erhöhung Kinderabzug]]-Tabelle1[[#This Row],[Tarif heute]]+Tabelle1[[#This Row],[Beschr. Pendlerabzug CHF 7''000]]</f>
        <v>-113481.32638710945</v>
      </c>
      <c r="G37" s="3">
        <f>(Tabelle1[[#This Row],[Tarif Gegenvorschlag inkl. Erhöhung Kinderabzug]]+Tabelle1[[#This Row],[Beschr. Pendlerabzug CHF 7''000]])/Tabelle1[[#This Row],[Tarif heute]]-1</f>
        <v>-5.5262411481636464E-2</v>
      </c>
      <c r="H37" s="6">
        <f>Tabelle1[[#This Row],[Veränderung Einnahmen in CHF]]/SUM(Tabelle1[Veränderung Einnahmen in CHF])</f>
        <v>3.9544522576145961E-3</v>
      </c>
    </row>
    <row r="38" spans="1:8" x14ac:dyDescent="0.25">
      <c r="A38">
        <v>2518</v>
      </c>
      <c r="B38" t="s">
        <v>52</v>
      </c>
      <c r="C38" s="1">
        <v>2300012.3730940232</v>
      </c>
      <c r="D38" s="1">
        <v>2172181.615797624</v>
      </c>
      <c r="E38" s="1">
        <v>15095.015322431416</v>
      </c>
      <c r="F38" s="8">
        <f>Tabelle1[[#This Row],[Tarif Gegenvorschlag inkl. Erhöhung Kinderabzug]]-Tabelle1[[#This Row],[Tarif heute]]+Tabelle1[[#This Row],[Beschr. Pendlerabzug CHF 7''000]]</f>
        <v>-112735.7419739678</v>
      </c>
      <c r="G38" s="3">
        <f>(Tabelle1[[#This Row],[Tarif Gegenvorschlag inkl. Erhöhung Kinderabzug]]+Tabelle1[[#This Row],[Beschr. Pendlerabzug CHF 7''000]])/Tabelle1[[#This Row],[Tarif heute]]-1</f>
        <v>-4.901527630580238E-2</v>
      </c>
      <c r="H38" s="6">
        <f>Tabelle1[[#This Row],[Veränderung Einnahmen in CHF]]/SUM(Tabelle1[Veränderung Einnahmen in CHF])</f>
        <v>3.9284710846793003E-3</v>
      </c>
    </row>
    <row r="39" spans="1:8" x14ac:dyDescent="0.25">
      <c r="A39">
        <v>2616</v>
      </c>
      <c r="B39" t="s">
        <v>102</v>
      </c>
      <c r="C39" s="1">
        <v>1387329.887731187</v>
      </c>
      <c r="D39" s="1">
        <v>1288749.1041451059</v>
      </c>
      <c r="E39" s="1">
        <v>10175.282853607829</v>
      </c>
      <c r="F39" s="8">
        <f>Tabelle1[[#This Row],[Tarif Gegenvorschlag inkl. Erhöhung Kinderabzug]]-Tabelle1[[#This Row],[Tarif heute]]+Tabelle1[[#This Row],[Beschr. Pendlerabzug CHF 7''000]]</f>
        <v>-88405.500732473287</v>
      </c>
      <c r="G39" s="3">
        <f>(Tabelle1[[#This Row],[Tarif Gegenvorschlag inkl. Erhöhung Kinderabzug]]+Tabelle1[[#This Row],[Beschr. Pendlerabzug CHF 7''000]])/Tabelle1[[#This Row],[Tarif heute]]-1</f>
        <v>-6.3723488922342808E-2</v>
      </c>
      <c r="H39" s="6">
        <f>Tabelle1[[#This Row],[Veränderung Einnahmen in CHF]]/SUM(Tabelle1[Veränderung Einnahmen in CHF])</f>
        <v>3.0806419266244055E-3</v>
      </c>
    </row>
    <row r="40" spans="1:8" x14ac:dyDescent="0.25">
      <c r="A40">
        <v>2544</v>
      </c>
      <c r="B40" t="s">
        <v>69</v>
      </c>
      <c r="C40" s="1">
        <v>3559810.102579311</v>
      </c>
      <c r="D40" s="1">
        <v>3489377.2641054839</v>
      </c>
      <c r="E40" s="1">
        <v>16581.009600557314</v>
      </c>
      <c r="F40" s="8">
        <f>Tabelle1[[#This Row],[Tarif Gegenvorschlag inkl. Erhöhung Kinderabzug]]-Tabelle1[[#This Row],[Tarif heute]]+Tabelle1[[#This Row],[Beschr. Pendlerabzug CHF 7''000]]</f>
        <v>-53851.828873269798</v>
      </c>
      <c r="G40" s="3">
        <f>(Tabelle1[[#This Row],[Tarif Gegenvorschlag inkl. Erhöhung Kinderabzug]]+Tabelle1[[#This Row],[Beschr. Pendlerabzug CHF 7''000]])/Tabelle1[[#This Row],[Tarif heute]]-1</f>
        <v>-1.5127725165522299E-2</v>
      </c>
      <c r="H40" s="6">
        <f>Tabelle1[[#This Row],[Veränderung Einnahmen in CHF]]/SUM(Tabelle1[Veränderung Einnahmen in CHF])</f>
        <v>1.8765597217126511E-3</v>
      </c>
    </row>
    <row r="41" spans="1:8" x14ac:dyDescent="0.25">
      <c r="A41">
        <v>2545</v>
      </c>
      <c r="B41" t="s">
        <v>70</v>
      </c>
      <c r="C41" s="1">
        <v>2337910.5929473019</v>
      </c>
      <c r="D41" s="1">
        <v>2198620.2928235759</v>
      </c>
      <c r="E41" s="1">
        <v>16690.150423244526</v>
      </c>
      <c r="F41" s="8">
        <f>Tabelle1[[#This Row],[Tarif Gegenvorschlag inkl. Erhöhung Kinderabzug]]-Tabelle1[[#This Row],[Tarif heute]]+Tabelle1[[#This Row],[Beschr. Pendlerabzug CHF 7''000]]</f>
        <v>-122600.14970048149</v>
      </c>
      <c r="G41" s="3">
        <f>(Tabelle1[[#This Row],[Tarif Gegenvorschlag inkl. Erhöhung Kinderabzug]]+Tabelle1[[#This Row],[Beschr. Pendlerabzug CHF 7''000]])/Tabelle1[[#This Row],[Tarif heute]]-1</f>
        <v>-5.2440050560669582E-2</v>
      </c>
      <c r="H41" s="6">
        <f>Tabelle1[[#This Row],[Veränderung Einnahmen in CHF]]/SUM(Tabelle1[Veränderung Einnahmen in CHF])</f>
        <v>4.2722133605765438E-3</v>
      </c>
    </row>
    <row r="42" spans="1:8" x14ac:dyDescent="0.25">
      <c r="A42">
        <v>2575</v>
      </c>
      <c r="B42" t="s">
        <v>85</v>
      </c>
      <c r="C42" s="1">
        <v>3764443.9406290781</v>
      </c>
      <c r="D42" s="1">
        <v>3541536.3014280051</v>
      </c>
      <c r="E42" s="1">
        <v>29971.748999488409</v>
      </c>
      <c r="F42" s="8">
        <f>Tabelle1[[#This Row],[Tarif Gegenvorschlag inkl. Erhöhung Kinderabzug]]-Tabelle1[[#This Row],[Tarif heute]]+Tabelle1[[#This Row],[Beschr. Pendlerabzug CHF 7''000]]</f>
        <v>-192935.89020158455</v>
      </c>
      <c r="G42" s="3">
        <f>(Tabelle1[[#This Row],[Tarif Gegenvorschlag inkl. Erhöhung Kinderabzug]]+Tabelle1[[#This Row],[Beschr. Pendlerabzug CHF 7''000]])/Tabelle1[[#This Row],[Tarif heute]]-1</f>
        <v>-5.1252161871573221E-2</v>
      </c>
      <c r="H42" s="6">
        <f>Tabelle1[[#This Row],[Veränderung Einnahmen in CHF]]/SUM(Tabelle1[Veränderung Einnahmen in CHF])</f>
        <v>6.7231833718609359E-3</v>
      </c>
    </row>
    <row r="43" spans="1:8" x14ac:dyDescent="0.25">
      <c r="A43">
        <v>2474</v>
      </c>
      <c r="B43" t="s">
        <v>29</v>
      </c>
      <c r="C43" s="1">
        <v>2512127.0703325002</v>
      </c>
      <c r="D43" s="1">
        <v>2402558.3677772582</v>
      </c>
      <c r="E43" s="1">
        <v>14910.315468653056</v>
      </c>
      <c r="F43" s="8">
        <f>Tabelle1[[#This Row],[Tarif Gegenvorschlag inkl. Erhöhung Kinderabzug]]-Tabelle1[[#This Row],[Tarif heute]]+Tabelle1[[#This Row],[Beschr. Pendlerabzug CHF 7''000]]</f>
        <v>-94658.387086588933</v>
      </c>
      <c r="G43" s="3">
        <f>(Tabelle1[[#This Row],[Tarif Gegenvorschlag inkl. Erhöhung Kinderabzug]]+Tabelle1[[#This Row],[Beschr. Pendlerabzug CHF 7''000]])/Tabelle1[[#This Row],[Tarif heute]]-1</f>
        <v>-3.7680572851778615E-2</v>
      </c>
      <c r="H43" s="6">
        <f>Tabelle1[[#This Row],[Veränderung Einnahmen in CHF]]/SUM(Tabelle1[Veränderung Einnahmen in CHF])</f>
        <v>3.2985345204710075E-3</v>
      </c>
    </row>
    <row r="44" spans="1:8" x14ac:dyDescent="0.25">
      <c r="A44">
        <v>2519</v>
      </c>
      <c r="B44" t="s">
        <v>53</v>
      </c>
      <c r="C44" s="1">
        <v>9433551.1470969059</v>
      </c>
      <c r="D44" s="1">
        <v>8730910.9486668184</v>
      </c>
      <c r="E44" s="1">
        <v>89168.052135452774</v>
      </c>
      <c r="F44" s="8">
        <f>Tabelle1[[#This Row],[Tarif Gegenvorschlag inkl. Erhöhung Kinderabzug]]-Tabelle1[[#This Row],[Tarif heute]]+Tabelle1[[#This Row],[Beschr. Pendlerabzug CHF 7''000]]</f>
        <v>-613472.14629463467</v>
      </c>
      <c r="G44" s="3">
        <f>(Tabelle1[[#This Row],[Tarif Gegenvorschlag inkl. Erhöhung Kinderabzug]]+Tabelle1[[#This Row],[Beschr. Pendlerabzug CHF 7''000]])/Tabelle1[[#This Row],[Tarif heute]]-1</f>
        <v>-6.5030881449497979E-2</v>
      </c>
      <c r="H44" s="6">
        <f>Tabelle1[[#This Row],[Veränderung Einnahmen in CHF]]/SUM(Tabelle1[Veränderung Einnahmen in CHF])</f>
        <v>2.1377493470802943E-2</v>
      </c>
    </row>
    <row r="45" spans="1:8" x14ac:dyDescent="0.25">
      <c r="A45">
        <v>2546</v>
      </c>
      <c r="B45" t="s">
        <v>71</v>
      </c>
      <c r="C45" s="1">
        <v>35979206.193538576</v>
      </c>
      <c r="D45" s="1">
        <v>33911256.12261311</v>
      </c>
      <c r="E45" s="1">
        <v>294772.57118236343</v>
      </c>
      <c r="F45" s="8">
        <f>Tabelle1[[#This Row],[Tarif Gegenvorschlag inkl. Erhöhung Kinderabzug]]-Tabelle1[[#This Row],[Tarif heute]]+Tabelle1[[#This Row],[Beschr. Pendlerabzug CHF 7''000]]</f>
        <v>-1773177.4997431033</v>
      </c>
      <c r="G45" s="3">
        <f>(Tabelle1[[#This Row],[Tarif Gegenvorschlag inkl. Erhöhung Kinderabzug]]+Tabelle1[[#This Row],[Beschr. Pendlerabzug CHF 7''000]])/Tabelle1[[#This Row],[Tarif heute]]-1</f>
        <v>-4.9283396921123379E-2</v>
      </c>
      <c r="H45" s="6">
        <f>Tabelle1[[#This Row],[Veränderung Einnahmen in CHF]]/SUM(Tabelle1[Veränderung Einnahmen in CHF])</f>
        <v>6.1789423777893197E-2</v>
      </c>
    </row>
    <row r="46" spans="1:8" x14ac:dyDescent="0.25">
      <c r="A46">
        <v>2576</v>
      </c>
      <c r="B46" t="s">
        <v>86</v>
      </c>
      <c r="C46" s="1">
        <v>6222147.4446931034</v>
      </c>
      <c r="D46" s="1">
        <v>5869876.0270547904</v>
      </c>
      <c r="E46" s="1">
        <v>46896.971963905395</v>
      </c>
      <c r="F46" s="8">
        <f>Tabelle1[[#This Row],[Tarif Gegenvorschlag inkl. Erhöhung Kinderabzug]]-Tabelle1[[#This Row],[Tarif heute]]+Tabelle1[[#This Row],[Beschr. Pendlerabzug CHF 7''000]]</f>
        <v>-305374.44567440765</v>
      </c>
      <c r="G46" s="3">
        <f>(Tabelle1[[#This Row],[Tarif Gegenvorschlag inkl. Erhöhung Kinderabzug]]+Tabelle1[[#This Row],[Beschr. Pendlerabzug CHF 7''000]])/Tabelle1[[#This Row],[Tarif heute]]-1</f>
        <v>-4.9078625729909731E-2</v>
      </c>
      <c r="H46" s="6">
        <f>Tabelle1[[#This Row],[Veränderung Einnahmen in CHF]]/SUM(Tabelle1[Veränderung Einnahmen in CHF])</f>
        <v>1.0641298481087717E-2</v>
      </c>
    </row>
    <row r="47" spans="1:8" x14ac:dyDescent="0.25">
      <c r="A47">
        <v>2617</v>
      </c>
      <c r="B47" t="s">
        <v>103</v>
      </c>
      <c r="C47" s="1">
        <v>1000902.768693855</v>
      </c>
      <c r="D47" s="1">
        <v>931956.33420306304</v>
      </c>
      <c r="E47" s="1">
        <v>8664.1022317848838</v>
      </c>
      <c r="F47" s="8">
        <f>Tabelle1[[#This Row],[Tarif Gegenvorschlag inkl. Erhöhung Kinderabzug]]-Tabelle1[[#This Row],[Tarif heute]]+Tabelle1[[#This Row],[Beschr. Pendlerabzug CHF 7''000]]</f>
        <v>-60282.332259007104</v>
      </c>
      <c r="G47" s="3">
        <f>(Tabelle1[[#This Row],[Tarif Gegenvorschlag inkl. Erhöhung Kinderabzug]]+Tabelle1[[#This Row],[Beschr. Pendlerabzug CHF 7''000]])/Tabelle1[[#This Row],[Tarif heute]]-1</f>
        <v>-6.0227960341915687E-2</v>
      </c>
      <c r="H47" s="6">
        <f>Tabelle1[[#This Row],[Veränderung Einnahmen in CHF]]/SUM(Tabelle1[Veränderung Einnahmen in CHF])</f>
        <v>2.1006416869214727E-3</v>
      </c>
    </row>
    <row r="48" spans="1:8" x14ac:dyDescent="0.25">
      <c r="A48">
        <v>2547</v>
      </c>
      <c r="B48" t="s">
        <v>72</v>
      </c>
      <c r="C48" s="1">
        <v>3277384.246513423</v>
      </c>
      <c r="D48" s="1">
        <v>3122532.636846534</v>
      </c>
      <c r="E48" s="1">
        <v>19788.070697981562</v>
      </c>
      <c r="F48" s="8">
        <f>Tabelle1[[#This Row],[Tarif Gegenvorschlag inkl. Erhöhung Kinderabzug]]-Tabelle1[[#This Row],[Tarif heute]]+Tabelle1[[#This Row],[Beschr. Pendlerabzug CHF 7''000]]</f>
        <v>-135063.53896890749</v>
      </c>
      <c r="G48" s="3">
        <f>(Tabelle1[[#This Row],[Tarif Gegenvorschlag inkl. Erhöhung Kinderabzug]]+Tabelle1[[#This Row],[Beschr. Pendlerabzug CHF 7''000]])/Tabelle1[[#This Row],[Tarif heute]]-1</f>
        <v>-4.1210773229471753E-2</v>
      </c>
      <c r="H48" s="6">
        <f>Tabelle1[[#This Row],[Veränderung Einnahmen in CHF]]/SUM(Tabelle1[Veränderung Einnahmen in CHF])</f>
        <v>4.7065216243161821E-3</v>
      </c>
    </row>
    <row r="49" spans="1:8" x14ac:dyDescent="0.25">
      <c r="A49">
        <v>2578</v>
      </c>
      <c r="B49" t="s">
        <v>87</v>
      </c>
      <c r="C49" s="1">
        <v>3703004.5106912679</v>
      </c>
      <c r="D49" s="1">
        <v>3498766.8232572</v>
      </c>
      <c r="E49" s="1">
        <v>27830.909785239237</v>
      </c>
      <c r="F49" s="8">
        <f>Tabelle1[[#This Row],[Tarif Gegenvorschlag inkl. Erhöhung Kinderabzug]]-Tabelle1[[#This Row],[Tarif heute]]+Tabelle1[[#This Row],[Beschr. Pendlerabzug CHF 7''000]]</f>
        <v>-176406.77764882872</v>
      </c>
      <c r="G49" s="3">
        <f>(Tabelle1[[#This Row],[Tarif Gegenvorschlag inkl. Erhöhung Kinderabzug]]+Tabelle1[[#This Row],[Beschr. Pendlerabzug CHF 7''000]])/Tabelle1[[#This Row],[Tarif heute]]-1</f>
        <v>-4.763882332292857E-2</v>
      </c>
      <c r="H49" s="6">
        <f>Tabelle1[[#This Row],[Veränderung Einnahmen in CHF]]/SUM(Tabelle1[Veränderung Einnahmen in CHF])</f>
        <v>6.1471979782143924E-3</v>
      </c>
    </row>
    <row r="50" spans="1:8" x14ac:dyDescent="0.25">
      <c r="A50">
        <v>2579</v>
      </c>
      <c r="B50" t="s">
        <v>88</v>
      </c>
      <c r="C50" s="1">
        <v>11590689.077519409</v>
      </c>
      <c r="D50" s="1">
        <v>10997647.580680629</v>
      </c>
      <c r="E50" s="1">
        <v>86590.649630454747</v>
      </c>
      <c r="F50" s="8">
        <f>Tabelle1[[#This Row],[Tarif Gegenvorschlag inkl. Erhöhung Kinderabzug]]-Tabelle1[[#This Row],[Tarif heute]]+Tabelle1[[#This Row],[Beschr. Pendlerabzug CHF 7''000]]</f>
        <v>-506450.8472083254</v>
      </c>
      <c r="G50" s="3">
        <f>(Tabelle1[[#This Row],[Tarif Gegenvorschlag inkl. Erhöhung Kinderabzug]]+Tabelle1[[#This Row],[Beschr. Pendlerabzug CHF 7''000]])/Tabelle1[[#This Row],[Tarif heute]]-1</f>
        <v>-4.3694627974328659E-2</v>
      </c>
      <c r="H50" s="6">
        <f>Tabelle1[[#This Row],[Veränderung Einnahmen in CHF]]/SUM(Tabelle1[Veränderung Einnahmen in CHF])</f>
        <v>1.764815199006417E-2</v>
      </c>
    </row>
    <row r="51" spans="1:8" x14ac:dyDescent="0.25">
      <c r="A51">
        <v>2520</v>
      </c>
      <c r="B51" t="s">
        <v>54</v>
      </c>
      <c r="C51" s="1">
        <v>2270816.0296353148</v>
      </c>
      <c r="D51" s="1">
        <v>2150268.7757699532</v>
      </c>
      <c r="E51" s="1">
        <v>14280.656876226829</v>
      </c>
      <c r="F51" s="8">
        <f>Tabelle1[[#This Row],[Tarif Gegenvorschlag inkl. Erhöhung Kinderabzug]]-Tabelle1[[#This Row],[Tarif heute]]+Tabelle1[[#This Row],[Beschr. Pendlerabzug CHF 7''000]]</f>
        <v>-106266.59698913485</v>
      </c>
      <c r="G51" s="3">
        <f>(Tabelle1[[#This Row],[Tarif Gegenvorschlag inkl. Erhöhung Kinderabzug]]+Tabelle1[[#This Row],[Beschr. Pendlerabzug CHF 7''000]])/Tabelle1[[#This Row],[Tarif heute]]-1</f>
        <v>-4.6796656180994489E-2</v>
      </c>
      <c r="H51" s="6">
        <f>Tabelle1[[#This Row],[Veränderung Einnahmen in CHF]]/SUM(Tabelle1[Veränderung Einnahmen in CHF])</f>
        <v>3.7030425864007085E-3</v>
      </c>
    </row>
    <row r="52" spans="1:8" x14ac:dyDescent="0.25">
      <c r="A52">
        <v>2402</v>
      </c>
      <c r="B52" t="s">
        <v>3</v>
      </c>
      <c r="C52" s="1">
        <v>3145529.3787763561</v>
      </c>
      <c r="D52" s="1">
        <v>2992739.3616867582</v>
      </c>
      <c r="E52" s="1">
        <v>27612.62813986481</v>
      </c>
      <c r="F52" s="8">
        <f>Tabelle1[[#This Row],[Tarif Gegenvorschlag inkl. Erhöhung Kinderabzug]]-Tabelle1[[#This Row],[Tarif heute]]+Tabelle1[[#This Row],[Beschr. Pendlerabzug CHF 7''000]]</f>
        <v>-125177.38894973307</v>
      </c>
      <c r="G52" s="3">
        <f>(Tabelle1[[#This Row],[Tarif Gegenvorschlag inkl. Erhöhung Kinderabzug]]+Tabelle1[[#This Row],[Beschr. Pendlerabzug CHF 7''000]])/Tabelle1[[#This Row],[Tarif heute]]-1</f>
        <v>-3.9795332955506746E-2</v>
      </c>
      <c r="H52" s="6">
        <f>Tabelle1[[#This Row],[Veränderung Einnahmen in CHF]]/SUM(Tabelle1[Veränderung Einnahmen in CHF])</f>
        <v>4.3620217007861936E-3</v>
      </c>
    </row>
    <row r="53" spans="1:8" x14ac:dyDescent="0.25">
      <c r="A53">
        <v>2491</v>
      </c>
      <c r="B53" t="s">
        <v>37</v>
      </c>
      <c r="C53" s="1">
        <v>778052.42536688282</v>
      </c>
      <c r="D53" s="1">
        <v>730921.00654720212</v>
      </c>
      <c r="E53" s="1">
        <v>5247.1549368852257</v>
      </c>
      <c r="F53" s="8">
        <f>Tabelle1[[#This Row],[Tarif Gegenvorschlag inkl. Erhöhung Kinderabzug]]-Tabelle1[[#This Row],[Tarif heute]]+Tabelle1[[#This Row],[Beschr. Pendlerabzug CHF 7''000]]</f>
        <v>-41884.263882795465</v>
      </c>
      <c r="G53" s="3">
        <f>(Tabelle1[[#This Row],[Tarif Gegenvorschlag inkl. Erhöhung Kinderabzug]]+Tabelle1[[#This Row],[Beschr. Pendlerabzug CHF 7''000]])/Tabelle1[[#This Row],[Tarif heute]]-1</f>
        <v>-5.3832187288723299E-2</v>
      </c>
      <c r="H53" s="6">
        <f>Tabelle1[[#This Row],[Veränderung Einnahmen in CHF]]/SUM(Tabelle1[Veränderung Einnahmen in CHF])</f>
        <v>1.4595293088560529E-3</v>
      </c>
    </row>
    <row r="54" spans="1:8" x14ac:dyDescent="0.25">
      <c r="A54">
        <v>2424</v>
      </c>
      <c r="B54" t="s">
        <v>12</v>
      </c>
      <c r="C54" s="1">
        <v>1053809.1133372129</v>
      </c>
      <c r="D54" s="1">
        <v>971344.16497725935</v>
      </c>
      <c r="E54" s="1">
        <v>9276.9699284130784</v>
      </c>
      <c r="F54" s="8">
        <f>Tabelle1[[#This Row],[Tarif Gegenvorschlag inkl. Erhöhung Kinderabzug]]-Tabelle1[[#This Row],[Tarif heute]]+Tabelle1[[#This Row],[Beschr. Pendlerabzug CHF 7''000]]</f>
        <v>-73187.978431540512</v>
      </c>
      <c r="G54" s="3">
        <f>(Tabelle1[[#This Row],[Tarif Gegenvorschlag inkl. Erhöhung Kinderabzug]]+Tabelle1[[#This Row],[Beschr. Pendlerabzug CHF 7''000]])/Tabelle1[[#This Row],[Tarif heute]]-1</f>
        <v>-6.9450887741678513E-2</v>
      </c>
      <c r="H54" s="6">
        <f>Tabelle1[[#This Row],[Veränderung Einnahmen in CHF]]/SUM(Tabelle1[Veränderung Einnahmen in CHF])</f>
        <v>2.5503611541478183E-3</v>
      </c>
    </row>
    <row r="55" spans="1:8" x14ac:dyDescent="0.25">
      <c r="A55">
        <v>2618</v>
      </c>
      <c r="B55" t="s">
        <v>104</v>
      </c>
      <c r="C55" s="1">
        <v>3137184.6086618248</v>
      </c>
      <c r="D55" s="1">
        <v>3020672.0899715009</v>
      </c>
      <c r="E55" s="1">
        <v>15607.137644271415</v>
      </c>
      <c r="F55" s="8">
        <f>Tabelle1[[#This Row],[Tarif Gegenvorschlag inkl. Erhöhung Kinderabzug]]-Tabelle1[[#This Row],[Tarif heute]]+Tabelle1[[#This Row],[Beschr. Pendlerabzug CHF 7''000]]</f>
        <v>-100905.38104605251</v>
      </c>
      <c r="G55" s="3">
        <f>(Tabelle1[[#This Row],[Tarif Gegenvorschlag inkl. Erhöhung Kinderabzug]]+Tabelle1[[#This Row],[Beschr. Pendlerabzug CHF 7''000]])/Tabelle1[[#This Row],[Tarif heute]]-1</f>
        <v>-3.2164310881626412E-2</v>
      </c>
      <c r="H55" s="6">
        <f>Tabelle1[[#This Row],[Veränderung Einnahmen in CHF]]/SUM(Tabelle1[Veränderung Einnahmen in CHF])</f>
        <v>3.5162217836779662E-3</v>
      </c>
    </row>
    <row r="56" spans="1:8" x14ac:dyDescent="0.25">
      <c r="A56">
        <v>2475</v>
      </c>
      <c r="B56" t="s">
        <v>30</v>
      </c>
      <c r="C56" s="1">
        <v>4573068.6292787716</v>
      </c>
      <c r="D56" s="1">
        <v>4407904.0142366914</v>
      </c>
      <c r="E56" s="1">
        <v>21903.723568533685</v>
      </c>
      <c r="F56" s="8">
        <f>Tabelle1[[#This Row],[Tarif Gegenvorschlag inkl. Erhöhung Kinderabzug]]-Tabelle1[[#This Row],[Tarif heute]]+Tabelle1[[#This Row],[Beschr. Pendlerabzug CHF 7''000]]</f>
        <v>-143260.89147354648</v>
      </c>
      <c r="G56" s="3">
        <f>(Tabelle1[[#This Row],[Tarif Gegenvorschlag inkl. Erhöhung Kinderabzug]]+Tabelle1[[#This Row],[Beschr. Pendlerabzug CHF 7''000]])/Tabelle1[[#This Row],[Tarif heute]]-1</f>
        <v>-3.1327081023085457E-2</v>
      </c>
      <c r="H56" s="6">
        <f>Tabelle1[[#This Row],[Veränderung Einnahmen in CHF]]/SUM(Tabelle1[Veränderung Einnahmen in CHF])</f>
        <v>4.992172489973622E-3</v>
      </c>
    </row>
    <row r="57" spans="1:8" x14ac:dyDescent="0.25">
      <c r="A57">
        <v>2476</v>
      </c>
      <c r="B57" t="s">
        <v>31</v>
      </c>
      <c r="C57" s="1">
        <v>12792586.005931489</v>
      </c>
      <c r="D57" s="1">
        <v>12420144.38427685</v>
      </c>
      <c r="E57" s="1">
        <v>53596.539387320445</v>
      </c>
      <c r="F57" s="8">
        <f>Tabelle1[[#This Row],[Tarif Gegenvorschlag inkl. Erhöhung Kinderabzug]]-Tabelle1[[#This Row],[Tarif heute]]+Tabelle1[[#This Row],[Beschr. Pendlerabzug CHF 7''000]]</f>
        <v>-318845.08226731856</v>
      </c>
      <c r="G57" s="3">
        <f>(Tabelle1[[#This Row],[Tarif Gegenvorschlag inkl. Erhöhung Kinderabzug]]+Tabelle1[[#This Row],[Beschr. Pendlerabzug CHF 7''000]])/Tabelle1[[#This Row],[Tarif heute]]-1</f>
        <v>-2.4924208609539922E-2</v>
      </c>
      <c r="H57" s="6">
        <f>Tabelle1[[#This Row],[Veränderung Einnahmen in CHF]]/SUM(Tabelle1[Veränderung Einnahmen in CHF])</f>
        <v>1.1110706012549151E-2</v>
      </c>
    </row>
    <row r="58" spans="1:8" x14ac:dyDescent="0.25">
      <c r="A58">
        <v>2425</v>
      </c>
      <c r="B58" t="s">
        <v>13</v>
      </c>
      <c r="C58" s="1">
        <v>1605522.8750177231</v>
      </c>
      <c r="D58" s="1">
        <v>1493753.08812338</v>
      </c>
      <c r="E58" s="1">
        <v>11678.068027531757</v>
      </c>
      <c r="F58" s="8">
        <f>Tabelle1[[#This Row],[Tarif Gegenvorschlag inkl. Erhöhung Kinderabzug]]-Tabelle1[[#This Row],[Tarif heute]]+Tabelle1[[#This Row],[Beschr. Pendlerabzug CHF 7''000]]</f>
        <v>-100091.71886681134</v>
      </c>
      <c r="G58" s="3">
        <f>(Tabelle1[[#This Row],[Tarif Gegenvorschlag inkl. Erhöhung Kinderabzug]]+Tabelle1[[#This Row],[Beschr. Pendlerabzug CHF 7''000]])/Tabelle1[[#This Row],[Tarif heute]]-1</f>
        <v>-6.2342131914941756E-2</v>
      </c>
      <c r="H58" s="6">
        <f>Tabelle1[[#This Row],[Veränderung Einnahmen in CHF]]/SUM(Tabelle1[Veränderung Einnahmen in CHF])</f>
        <v>3.4878683237381343E-3</v>
      </c>
    </row>
    <row r="59" spans="1:8" x14ac:dyDescent="0.25">
      <c r="A59">
        <v>2523</v>
      </c>
      <c r="B59" t="s">
        <v>55</v>
      </c>
      <c r="C59" s="1">
        <v>2030982.5016870659</v>
      </c>
      <c r="D59" s="1">
        <v>1895133.7013430169</v>
      </c>
      <c r="E59" s="1">
        <v>14070.77067875142</v>
      </c>
      <c r="F59" s="8">
        <f>Tabelle1[[#This Row],[Tarif Gegenvorschlag inkl. Erhöhung Kinderabzug]]-Tabelle1[[#This Row],[Tarif heute]]+Tabelle1[[#This Row],[Beschr. Pendlerabzug CHF 7''000]]</f>
        <v>-121778.02966529758</v>
      </c>
      <c r="G59" s="3">
        <f>(Tabelle1[[#This Row],[Tarif Gegenvorschlag inkl. Erhöhung Kinderabzug]]+Tabelle1[[#This Row],[Beschr. Pendlerabzug CHF 7''000]])/Tabelle1[[#This Row],[Tarif heute]]-1</f>
        <v>-5.9960156999945058E-2</v>
      </c>
      <c r="H59" s="6">
        <f>Tabelle1[[#This Row],[Veränderung Einnahmen in CHF]]/SUM(Tabelle1[Veränderung Einnahmen in CHF])</f>
        <v>4.2435651720801101E-3</v>
      </c>
    </row>
    <row r="60" spans="1:8" x14ac:dyDescent="0.25">
      <c r="A60">
        <v>2548</v>
      </c>
      <c r="B60" t="s">
        <v>73</v>
      </c>
      <c r="C60" s="1">
        <v>1787779.3853509161</v>
      </c>
      <c r="D60" s="1">
        <v>1677449.1319015729</v>
      </c>
      <c r="E60" s="1">
        <v>12484.031025837328</v>
      </c>
      <c r="F60" s="8">
        <f>Tabelle1[[#This Row],[Tarif Gegenvorschlag inkl. Erhöhung Kinderabzug]]-Tabelle1[[#This Row],[Tarif heute]]+Tabelle1[[#This Row],[Beschr. Pendlerabzug CHF 7''000]]</f>
        <v>-97846.222423505824</v>
      </c>
      <c r="G60" s="3">
        <f>(Tabelle1[[#This Row],[Tarif Gegenvorschlag inkl. Erhöhung Kinderabzug]]+Tabelle1[[#This Row],[Beschr. Pendlerabzug CHF 7''000]])/Tabelle1[[#This Row],[Tarif heute]]-1</f>
        <v>-5.4730591047899235E-2</v>
      </c>
      <c r="H60" s="6">
        <f>Tabelle1[[#This Row],[Veränderung Einnahmen in CHF]]/SUM(Tabelle1[Veränderung Einnahmen in CHF])</f>
        <v>3.4096201329353198E-3</v>
      </c>
    </row>
    <row r="61" spans="1:8" x14ac:dyDescent="0.25">
      <c r="A61">
        <v>2524</v>
      </c>
      <c r="B61" t="s">
        <v>56</v>
      </c>
      <c r="C61" s="1">
        <v>246214.34630450109</v>
      </c>
      <c r="D61" s="1">
        <v>231531.61045635349</v>
      </c>
      <c r="E61" s="1">
        <v>2527.0298176039246</v>
      </c>
      <c r="F61" s="8">
        <f>Tabelle1[[#This Row],[Tarif Gegenvorschlag inkl. Erhöhung Kinderabzug]]-Tabelle1[[#This Row],[Tarif heute]]+Tabelle1[[#This Row],[Beschr. Pendlerabzug CHF 7''000]]</f>
        <v>-12155.706030543672</v>
      </c>
      <c r="G61" s="3">
        <f>(Tabelle1[[#This Row],[Tarif Gegenvorschlag inkl. Erhöhung Kinderabzug]]+Tabelle1[[#This Row],[Beschr. Pendlerabzug CHF 7''000]])/Tabelle1[[#This Row],[Tarif heute]]-1</f>
        <v>-4.937042139498371E-2</v>
      </c>
      <c r="H61" s="6">
        <f>Tabelle1[[#This Row],[Veränderung Einnahmen in CHF]]/SUM(Tabelle1[Veränderung Einnahmen in CHF])</f>
        <v>4.2358651141782079E-4</v>
      </c>
    </row>
    <row r="62" spans="1:8" x14ac:dyDescent="0.25">
      <c r="A62">
        <v>2549</v>
      </c>
      <c r="B62" t="s">
        <v>74</v>
      </c>
      <c r="C62" s="1">
        <v>79007.03862820458</v>
      </c>
      <c r="D62" s="1">
        <v>77988.254628204566</v>
      </c>
      <c r="E62" s="1">
        <v>512.12232183999799</v>
      </c>
      <c r="F62" s="8">
        <f>Tabelle1[[#This Row],[Tarif Gegenvorschlag inkl. Erhöhung Kinderabzug]]-Tabelle1[[#This Row],[Tarif heute]]+Tabelle1[[#This Row],[Beschr. Pendlerabzug CHF 7''000]]</f>
        <v>-506.66167816001621</v>
      </c>
      <c r="G62" s="3">
        <f>(Tabelle1[[#This Row],[Tarif Gegenvorschlag inkl. Erhöhung Kinderabzug]]+Tabelle1[[#This Row],[Beschr. Pendlerabzug CHF 7''000]])/Tabelle1[[#This Row],[Tarif heute]]-1</f>
        <v>-6.4128675996109052E-3</v>
      </c>
      <c r="H62" s="6">
        <f>Tabelle1[[#This Row],[Veränderung Einnahmen in CHF]]/SUM(Tabelle1[Veränderung Einnahmen in CHF])</f>
        <v>1.7655498757672833E-5</v>
      </c>
    </row>
    <row r="63" spans="1:8" x14ac:dyDescent="0.25">
      <c r="A63">
        <v>2580</v>
      </c>
      <c r="B63" t="s">
        <v>89</v>
      </c>
      <c r="C63" s="1">
        <v>8371994.1671390636</v>
      </c>
      <c r="D63" s="1">
        <v>7954662.8558168095</v>
      </c>
      <c r="E63" s="1">
        <v>54780.297541081753</v>
      </c>
      <c r="F63" s="8">
        <f>Tabelle1[[#This Row],[Tarif Gegenvorschlag inkl. Erhöhung Kinderabzug]]-Tabelle1[[#This Row],[Tarif heute]]+Tabelle1[[#This Row],[Beschr. Pendlerabzug CHF 7''000]]</f>
        <v>-362551.0137811724</v>
      </c>
      <c r="G63" s="3">
        <f>(Tabelle1[[#This Row],[Tarif Gegenvorschlag inkl. Erhöhung Kinderabzug]]+Tabelle1[[#This Row],[Beschr. Pendlerabzug CHF 7''000]])/Tabelle1[[#This Row],[Tarif heute]]-1</f>
        <v>-4.330521576379287E-2</v>
      </c>
      <c r="H63" s="6">
        <f>Tabelle1[[#This Row],[Veränderung Einnahmen in CHF]]/SUM(Tabelle1[Veränderung Einnahmen in CHF])</f>
        <v>1.2633714467319385E-2</v>
      </c>
    </row>
    <row r="64" spans="1:8" x14ac:dyDescent="0.25">
      <c r="A64">
        <v>2403</v>
      </c>
      <c r="B64" t="s">
        <v>4</v>
      </c>
      <c r="C64" s="1">
        <v>4211130.7582309591</v>
      </c>
      <c r="D64" s="1">
        <v>3951079.5171777122</v>
      </c>
      <c r="E64" s="1">
        <v>30618.198487712667</v>
      </c>
      <c r="F64" s="8">
        <f>Tabelle1[[#This Row],[Tarif Gegenvorschlag inkl. Erhöhung Kinderabzug]]-Tabelle1[[#This Row],[Tarif heute]]+Tabelle1[[#This Row],[Beschr. Pendlerabzug CHF 7''000]]</f>
        <v>-229433.04256553424</v>
      </c>
      <c r="G64" s="3">
        <f>(Tabelle1[[#This Row],[Tarif Gegenvorschlag inkl. Erhöhung Kinderabzug]]+Tabelle1[[#This Row],[Beschr. Pendlerabzug CHF 7''000]])/Tabelle1[[#This Row],[Tarif heute]]-1</f>
        <v>-5.4482526365891348E-2</v>
      </c>
      <c r="H64" s="6">
        <f>Tabelle1[[#This Row],[Veränderung Einnahmen in CHF]]/SUM(Tabelle1[Veränderung Einnahmen in CHF])</f>
        <v>7.9949895020589249E-3</v>
      </c>
    </row>
    <row r="65" spans="1:8" x14ac:dyDescent="0.25">
      <c r="A65">
        <v>2492</v>
      </c>
      <c r="B65" t="s">
        <v>38</v>
      </c>
      <c r="C65" s="1">
        <v>1089435.1113047299</v>
      </c>
      <c r="D65" s="1">
        <v>1016443.070388912</v>
      </c>
      <c r="E65" s="1">
        <v>8571.7523048957046</v>
      </c>
      <c r="F65" s="8">
        <f>Tabelle1[[#This Row],[Tarif Gegenvorschlag inkl. Erhöhung Kinderabzug]]-Tabelle1[[#This Row],[Tarif heute]]+Tabelle1[[#This Row],[Beschr. Pendlerabzug CHF 7''000]]</f>
        <v>-64420.288610922245</v>
      </c>
      <c r="G65" s="3">
        <f>(Tabelle1[[#This Row],[Tarif Gegenvorschlag inkl. Erhöhung Kinderabzug]]+Tabelle1[[#This Row],[Beschr. Pendlerabzug CHF 7''000]])/Tabelle1[[#This Row],[Tarif heute]]-1</f>
        <v>-5.9131827074832555E-2</v>
      </c>
      <c r="H65" s="6">
        <f>Tabelle1[[#This Row],[Veränderung Einnahmen in CHF]]/SUM(Tabelle1[Veränderung Einnahmen in CHF])</f>
        <v>2.2448359024695229E-3</v>
      </c>
    </row>
    <row r="66" spans="1:8" x14ac:dyDescent="0.25">
      <c r="A66">
        <v>2619</v>
      </c>
      <c r="B66" t="s">
        <v>105</v>
      </c>
      <c r="C66" s="1">
        <v>2516007.2102007512</v>
      </c>
      <c r="D66" s="1">
        <v>2336772.5857364689</v>
      </c>
      <c r="E66" s="1">
        <v>21013.806091237951</v>
      </c>
      <c r="F66" s="8">
        <f>Tabelle1[[#This Row],[Tarif Gegenvorschlag inkl. Erhöhung Kinderabzug]]-Tabelle1[[#This Row],[Tarif heute]]+Tabelle1[[#This Row],[Beschr. Pendlerabzug CHF 7''000]]</f>
        <v>-158220.81837304434</v>
      </c>
      <c r="G66" s="3">
        <f>(Tabelle1[[#This Row],[Tarif Gegenvorschlag inkl. Erhöhung Kinderabzug]]+Tabelle1[[#This Row],[Beschr. Pendlerabzug CHF 7''000]])/Tabelle1[[#This Row],[Tarif heute]]-1</f>
        <v>-6.2885677644946014E-2</v>
      </c>
      <c r="H66" s="6">
        <f>Tabelle1[[#This Row],[Veränderung Einnahmen in CHF]]/SUM(Tabelle1[Veränderung Einnahmen in CHF])</f>
        <v>5.5134769070516072E-3</v>
      </c>
    </row>
    <row r="67" spans="1:8" x14ac:dyDescent="0.25">
      <c r="A67">
        <v>2525</v>
      </c>
      <c r="B67" t="s">
        <v>57</v>
      </c>
      <c r="C67" s="1">
        <v>3483330.007487339</v>
      </c>
      <c r="D67" s="1">
        <v>3310373.9955703299</v>
      </c>
      <c r="E67" s="1">
        <v>21937.305360129751</v>
      </c>
      <c r="F67" s="8">
        <f>Tabelle1[[#This Row],[Tarif Gegenvorschlag inkl. Erhöhung Kinderabzug]]-Tabelle1[[#This Row],[Tarif heute]]+Tabelle1[[#This Row],[Beschr. Pendlerabzug CHF 7''000]]</f>
        <v>-151018.70655687928</v>
      </c>
      <c r="G67" s="3">
        <f>(Tabelle1[[#This Row],[Tarif Gegenvorschlag inkl. Erhöhung Kinderabzug]]+Tabelle1[[#This Row],[Beschr. Pendlerabzug CHF 7''000]])/Tabelle1[[#This Row],[Tarif heute]]-1</f>
        <v>-4.3354693994616667E-2</v>
      </c>
      <c r="H67" s="6">
        <f>Tabelle1[[#This Row],[Veränderung Einnahmen in CHF]]/SUM(Tabelle1[Veränderung Einnahmen in CHF])</f>
        <v>5.2625069172061072E-3</v>
      </c>
    </row>
    <row r="68" spans="1:8" x14ac:dyDescent="0.25">
      <c r="A68">
        <v>2550</v>
      </c>
      <c r="B68" t="s">
        <v>75</v>
      </c>
      <c r="C68" s="1">
        <v>10039681.201229511</v>
      </c>
      <c r="D68" s="1">
        <v>9546257.1634096522</v>
      </c>
      <c r="E68" s="1">
        <v>64401.480833354501</v>
      </c>
      <c r="F68" s="8">
        <f>Tabelle1[[#This Row],[Tarif Gegenvorschlag inkl. Erhöhung Kinderabzug]]-Tabelle1[[#This Row],[Tarif heute]]+Tabelle1[[#This Row],[Beschr. Pendlerabzug CHF 7''000]]</f>
        <v>-429022.55698650412</v>
      </c>
      <c r="G68" s="3">
        <f>(Tabelle1[[#This Row],[Tarif Gegenvorschlag inkl. Erhöhung Kinderabzug]]+Tabelle1[[#This Row],[Beschr. Pendlerabzug CHF 7''000]])/Tabelle1[[#This Row],[Tarif heute]]-1</f>
        <v>-4.2732687262416524E-2</v>
      </c>
      <c r="H68" s="6">
        <f>Tabelle1[[#This Row],[Veränderung Einnahmen in CHF]]/SUM(Tabelle1[Veränderung Einnahmen in CHF])</f>
        <v>1.4950029868840007E-2</v>
      </c>
    </row>
    <row r="69" spans="1:8" x14ac:dyDescent="0.25">
      <c r="A69">
        <v>2426</v>
      </c>
      <c r="B69" t="s">
        <v>14</v>
      </c>
      <c r="C69" s="1">
        <v>3501425.9784183041</v>
      </c>
      <c r="D69" s="1">
        <v>3236790.6034879019</v>
      </c>
      <c r="E69" s="1">
        <v>30433.498633934309</v>
      </c>
      <c r="F69" s="8">
        <f>Tabelle1[[#This Row],[Tarif Gegenvorschlag inkl. Erhöhung Kinderabzug]]-Tabelle1[[#This Row],[Tarif heute]]+Tabelle1[[#This Row],[Beschr. Pendlerabzug CHF 7''000]]</f>
        <v>-234201.87629646796</v>
      </c>
      <c r="G69" s="3">
        <f>(Tabelle1[[#This Row],[Tarif Gegenvorschlag inkl. Erhöhung Kinderabzug]]+Tabelle1[[#This Row],[Beschr. Pendlerabzug CHF 7''000]])/Tabelle1[[#This Row],[Tarif heute]]-1</f>
        <v>-6.6887570304217547E-2</v>
      </c>
      <c r="H69" s="6">
        <f>Tabelle1[[#This Row],[Veränderung Einnahmen in CHF]]/SUM(Tabelle1[Veränderung Einnahmen in CHF])</f>
        <v>8.1611677263876605E-3</v>
      </c>
    </row>
    <row r="70" spans="1:8" x14ac:dyDescent="0.25">
      <c r="A70">
        <v>2526</v>
      </c>
      <c r="B70" t="s">
        <v>58</v>
      </c>
      <c r="C70" s="1">
        <v>7862998.8315833332</v>
      </c>
      <c r="D70" s="1">
        <v>7565060.4272814123</v>
      </c>
      <c r="E70" s="1">
        <v>47518.2351084326</v>
      </c>
      <c r="F70" s="8">
        <f>Tabelle1[[#This Row],[Tarif Gegenvorschlag inkl. Erhöhung Kinderabzug]]-Tabelle1[[#This Row],[Tarif heute]]+Tabelle1[[#This Row],[Beschr. Pendlerabzug CHF 7''000]]</f>
        <v>-250420.16919348831</v>
      </c>
      <c r="G70" s="3">
        <f>(Tabelle1[[#This Row],[Tarif Gegenvorschlag inkl. Erhöhung Kinderabzug]]+Tabelle1[[#This Row],[Beschr. Pendlerabzug CHF 7''000]])/Tabelle1[[#This Row],[Tarif heute]]-1</f>
        <v>-3.1847921455567918E-2</v>
      </c>
      <c r="H70" s="6">
        <f>Tabelle1[[#This Row],[Veränderung Einnahmen in CHF]]/SUM(Tabelle1[Veränderung Einnahmen in CHF])</f>
        <v>8.7263220738306967E-3</v>
      </c>
    </row>
    <row r="71" spans="1:8" x14ac:dyDescent="0.25">
      <c r="A71">
        <v>2551</v>
      </c>
      <c r="B71" t="s">
        <v>76</v>
      </c>
      <c r="C71" s="1">
        <v>4021095.5790051748</v>
      </c>
      <c r="D71" s="1">
        <v>3810626.815342797</v>
      </c>
      <c r="E71" s="1">
        <v>25916.747664263505</v>
      </c>
      <c r="F71" s="8">
        <f>Tabelle1[[#This Row],[Tarif Gegenvorschlag inkl. Erhöhung Kinderabzug]]-Tabelle1[[#This Row],[Tarif heute]]+Tabelle1[[#This Row],[Beschr. Pendlerabzug CHF 7''000]]</f>
        <v>-184552.01599811434</v>
      </c>
      <c r="G71" s="3">
        <f>(Tabelle1[[#This Row],[Tarif Gegenvorschlag inkl. Erhöhung Kinderabzug]]+Tabelle1[[#This Row],[Beschr. Pendlerabzug CHF 7''000]])/Tabelle1[[#This Row],[Tarif heute]]-1</f>
        <v>-4.5895953570885495E-2</v>
      </c>
      <c r="H71" s="6">
        <f>Tabelle1[[#This Row],[Veränderung Einnahmen in CHF]]/SUM(Tabelle1[Veränderung Einnahmen in CHF])</f>
        <v>6.4310328363765745E-3</v>
      </c>
    </row>
    <row r="72" spans="1:8" x14ac:dyDescent="0.25">
      <c r="A72">
        <v>2493</v>
      </c>
      <c r="B72" t="s">
        <v>39</v>
      </c>
      <c r="C72" s="1">
        <v>10459539.31368636</v>
      </c>
      <c r="D72" s="1">
        <v>9982910.8731796462</v>
      </c>
      <c r="E72" s="1">
        <v>66374.411089623347</v>
      </c>
      <c r="F72" s="8">
        <f>Tabelle1[[#This Row],[Tarif Gegenvorschlag inkl. Erhöhung Kinderabzug]]-Tabelle1[[#This Row],[Tarif heute]]+Tabelle1[[#This Row],[Beschr. Pendlerabzug CHF 7''000]]</f>
        <v>-410254.02941709012</v>
      </c>
      <c r="G72" s="3">
        <f>(Tabelle1[[#This Row],[Tarif Gegenvorschlag inkl. Erhöhung Kinderabzug]]+Tabelle1[[#This Row],[Beschr. Pendlerabzug CHF 7''000]])/Tabelle1[[#This Row],[Tarif heute]]-1</f>
        <v>-3.9222954005275423E-2</v>
      </c>
      <c r="H72" s="6">
        <f>Tabelle1[[#This Row],[Veränderung Einnahmen in CHF]]/SUM(Tabelle1[Veränderung Einnahmen in CHF])</f>
        <v>1.4296008202175723E-2</v>
      </c>
    </row>
    <row r="73" spans="1:8" x14ac:dyDescent="0.25">
      <c r="A73">
        <v>2464</v>
      </c>
      <c r="B73" t="s">
        <v>24</v>
      </c>
      <c r="C73" s="1">
        <v>2592219.6206263681</v>
      </c>
      <c r="D73" s="1">
        <v>2456551.5134979179</v>
      </c>
      <c r="E73" s="1">
        <v>18226.517388764518</v>
      </c>
      <c r="F73" s="8">
        <f>Tabelle1[[#This Row],[Tarif Gegenvorschlag inkl. Erhöhung Kinderabzug]]-Tabelle1[[#This Row],[Tarif heute]]+Tabelle1[[#This Row],[Beschr. Pendlerabzug CHF 7''000]]</f>
        <v>-117441.58973968566</v>
      </c>
      <c r="G73" s="3">
        <f>(Tabelle1[[#This Row],[Tarif Gegenvorschlag inkl. Erhöhung Kinderabzug]]+Tabelle1[[#This Row],[Beschr. Pendlerabzug CHF 7''000]])/Tabelle1[[#This Row],[Tarif heute]]-1</f>
        <v>-4.5305416564707546E-2</v>
      </c>
      <c r="H73" s="6">
        <f>Tabelle1[[#This Row],[Veränderung Einnahmen in CHF]]/SUM(Tabelle1[Veränderung Einnahmen in CHF])</f>
        <v>4.0924544545744854E-3</v>
      </c>
    </row>
    <row r="74" spans="1:8" x14ac:dyDescent="0.25">
      <c r="A74">
        <v>2527</v>
      </c>
      <c r="B74" t="s">
        <v>59</v>
      </c>
      <c r="C74" s="1">
        <v>8393060.0856853109</v>
      </c>
      <c r="D74" s="1">
        <v>7893869.9987722905</v>
      </c>
      <c r="E74" s="1">
        <v>58843.694324205673</v>
      </c>
      <c r="F74" s="8">
        <f>Tabelle1[[#This Row],[Tarif Gegenvorschlag inkl. Erhöhung Kinderabzug]]-Tabelle1[[#This Row],[Tarif heute]]+Tabelle1[[#This Row],[Beschr. Pendlerabzug CHF 7''000]]</f>
        <v>-440346.39258881466</v>
      </c>
      <c r="G74" s="3">
        <f>(Tabelle1[[#This Row],[Tarif Gegenvorschlag inkl. Erhöhung Kinderabzug]]+Tabelle1[[#This Row],[Beschr. Pendlerabzug CHF 7''000]])/Tabelle1[[#This Row],[Tarif heute]]-1</f>
        <v>-5.2465535584553025E-2</v>
      </c>
      <c r="H74" s="6">
        <f>Tabelle1[[#This Row],[Veränderung Einnahmen in CHF]]/SUM(Tabelle1[Veränderung Einnahmen in CHF])</f>
        <v>1.5344628422523286E-2</v>
      </c>
    </row>
    <row r="75" spans="1:8" x14ac:dyDescent="0.25">
      <c r="A75">
        <v>2455</v>
      </c>
      <c r="B75" t="s">
        <v>19</v>
      </c>
      <c r="C75" s="1">
        <v>2308686.7402566071</v>
      </c>
      <c r="D75" s="1">
        <v>2202839.5968463509</v>
      </c>
      <c r="E75" s="1">
        <v>13692.975523295685</v>
      </c>
      <c r="F75" s="8">
        <f>Tabelle1[[#This Row],[Tarif Gegenvorschlag inkl. Erhöhung Kinderabzug]]-Tabelle1[[#This Row],[Tarif heute]]+Tabelle1[[#This Row],[Beschr. Pendlerabzug CHF 7''000]]</f>
        <v>-92154.167886960451</v>
      </c>
      <c r="G75" s="3">
        <f>(Tabelle1[[#This Row],[Tarif Gegenvorschlag inkl. Erhöhung Kinderabzug]]+Tabelle1[[#This Row],[Beschr. Pendlerabzug CHF 7''000]])/Tabelle1[[#This Row],[Tarif heute]]-1</f>
        <v>-3.9916272000036446E-2</v>
      </c>
      <c r="H75" s="6">
        <f>Tabelle1[[#This Row],[Veränderung Einnahmen in CHF]]/SUM(Tabelle1[Veränderung Einnahmen in CHF])</f>
        <v>3.211270689646965E-3</v>
      </c>
    </row>
    <row r="76" spans="1:8" x14ac:dyDescent="0.25">
      <c r="A76">
        <v>2456</v>
      </c>
      <c r="B76" t="s">
        <v>20</v>
      </c>
      <c r="C76" s="1">
        <v>772695.54761823232</v>
      </c>
      <c r="D76" s="1">
        <v>731009.44602751336</v>
      </c>
      <c r="E76" s="1">
        <v>5381.4821032694872</v>
      </c>
      <c r="F76" s="8">
        <f>Tabelle1[[#This Row],[Tarif Gegenvorschlag inkl. Erhöhung Kinderabzug]]-Tabelle1[[#This Row],[Tarif heute]]+Tabelle1[[#This Row],[Beschr. Pendlerabzug CHF 7''000]]</f>
        <v>-36304.619487449469</v>
      </c>
      <c r="G76" s="3">
        <f>(Tabelle1[[#This Row],[Tarif Gegenvorschlag inkl. Erhöhung Kinderabzug]]+Tabelle1[[#This Row],[Beschr. Pendlerabzug CHF 7''000]])/Tabelle1[[#This Row],[Tarif heute]]-1</f>
        <v>-4.6984377740179051E-2</v>
      </c>
      <c r="H76" s="6">
        <f>Tabelle1[[#This Row],[Veränderung Einnahmen in CHF]]/SUM(Tabelle1[Veränderung Einnahmen in CHF])</f>
        <v>1.265096990532631E-3</v>
      </c>
    </row>
    <row r="77" spans="1:8" x14ac:dyDescent="0.25">
      <c r="A77">
        <v>2427</v>
      </c>
      <c r="B77" t="s">
        <v>15</v>
      </c>
      <c r="C77" s="1">
        <v>2823590.315334884</v>
      </c>
      <c r="D77" s="1">
        <v>2619877.7536727898</v>
      </c>
      <c r="E77" s="1">
        <v>22474.614025666797</v>
      </c>
      <c r="F77" s="8">
        <f>Tabelle1[[#This Row],[Tarif Gegenvorschlag inkl. Erhöhung Kinderabzug]]-Tabelle1[[#This Row],[Tarif heute]]+Tabelle1[[#This Row],[Beschr. Pendlerabzug CHF 7''000]]</f>
        <v>-181237.94763642742</v>
      </c>
      <c r="G77" s="3">
        <f>(Tabelle1[[#This Row],[Tarif Gegenvorschlag inkl. Erhöhung Kinderabzug]]+Tabelle1[[#This Row],[Beschr. Pendlerabzug CHF 7''000]])/Tabelle1[[#This Row],[Tarif heute]]-1</f>
        <v>-6.4187055272192373E-2</v>
      </c>
      <c r="H77" s="6">
        <f>Tabelle1[[#This Row],[Veränderung Einnahmen in CHF]]/SUM(Tabelle1[Veränderung Einnahmen in CHF])</f>
        <v>6.3155484167632817E-3</v>
      </c>
    </row>
    <row r="78" spans="1:8" x14ac:dyDescent="0.25">
      <c r="A78">
        <v>2620</v>
      </c>
      <c r="B78" t="s">
        <v>106</v>
      </c>
      <c r="C78" s="1">
        <v>1375028.581077863</v>
      </c>
      <c r="D78" s="1">
        <v>1283968.378699247</v>
      </c>
      <c r="E78" s="1">
        <v>11174.341153590776</v>
      </c>
      <c r="F78" s="8">
        <f>Tabelle1[[#This Row],[Tarif Gegenvorschlag inkl. Erhöhung Kinderabzug]]-Tabelle1[[#This Row],[Tarif heute]]+Tabelle1[[#This Row],[Beschr. Pendlerabzug CHF 7''000]]</f>
        <v>-79885.86122502519</v>
      </c>
      <c r="G78" s="3">
        <f>(Tabelle1[[#This Row],[Tarif Gegenvorschlag inkl. Erhöhung Kinderabzug]]+Tabelle1[[#This Row],[Beschr. Pendlerabzug CHF 7''000]])/Tabelle1[[#This Row],[Tarif heute]]-1</f>
        <v>-5.8097600533076887E-2</v>
      </c>
      <c r="H78" s="6">
        <f>Tabelle1[[#This Row],[Veränderung Einnahmen in CHF]]/SUM(Tabelle1[Veränderung Einnahmen in CHF])</f>
        <v>2.7837604153053979E-3</v>
      </c>
    </row>
    <row r="79" spans="1:8" x14ac:dyDescent="0.25">
      <c r="A79">
        <v>2457</v>
      </c>
      <c r="B79" t="s">
        <v>21</v>
      </c>
      <c r="C79" s="1">
        <v>3519857.0696223439</v>
      </c>
      <c r="D79" s="1">
        <v>3305362.884059397</v>
      </c>
      <c r="E79" s="1">
        <v>24884.107572684494</v>
      </c>
      <c r="F79" s="8">
        <f>Tabelle1[[#This Row],[Tarif Gegenvorschlag inkl. Erhöhung Kinderabzug]]-Tabelle1[[#This Row],[Tarif heute]]+Tabelle1[[#This Row],[Beschr. Pendlerabzug CHF 7''000]]</f>
        <v>-189610.07799026233</v>
      </c>
      <c r="G79" s="3">
        <f>(Tabelle1[[#This Row],[Tarif Gegenvorschlag inkl. Erhöhung Kinderabzug]]+Tabelle1[[#This Row],[Beschr. Pendlerabzug CHF 7''000]])/Tabelle1[[#This Row],[Tarif heute]]-1</f>
        <v>-5.386868677897938E-2</v>
      </c>
      <c r="H79" s="6">
        <f>Tabelle1[[#This Row],[Veränderung Einnahmen in CHF]]/SUM(Tabelle1[Veränderung Einnahmen in CHF])</f>
        <v>6.607289717581624E-3</v>
      </c>
    </row>
    <row r="80" spans="1:8" x14ac:dyDescent="0.25">
      <c r="A80">
        <v>2477</v>
      </c>
      <c r="B80" t="s">
        <v>32</v>
      </c>
      <c r="C80" s="1">
        <v>2673061.2672460112</v>
      </c>
      <c r="D80" s="1">
        <v>2556967.0262775361</v>
      </c>
      <c r="E80" s="1">
        <v>15615.533092170432</v>
      </c>
      <c r="F80" s="8">
        <f>Tabelle1[[#This Row],[Tarif Gegenvorschlag inkl. Erhöhung Kinderabzug]]-Tabelle1[[#This Row],[Tarif heute]]+Tabelle1[[#This Row],[Beschr. Pendlerabzug CHF 7''000]]</f>
        <v>-100478.70787630469</v>
      </c>
      <c r="G80" s="3">
        <f>(Tabelle1[[#This Row],[Tarif Gegenvorschlag inkl. Erhöhung Kinderabzug]]+Tabelle1[[#This Row],[Beschr. Pendlerabzug CHF 7''000]])/Tabelle1[[#This Row],[Tarif heute]]-1</f>
        <v>-3.7589377058994788E-2</v>
      </c>
      <c r="H80" s="6">
        <f>Tabelle1[[#This Row],[Veränderung Einnahmen in CHF]]/SUM(Tabelle1[Veränderung Einnahmen in CHF])</f>
        <v>3.5013536222536163E-3</v>
      </c>
    </row>
    <row r="81" spans="1:8" x14ac:dyDescent="0.25">
      <c r="A81">
        <v>2428</v>
      </c>
      <c r="B81" t="s">
        <v>16</v>
      </c>
      <c r="C81" s="1">
        <v>5190691.9801856633</v>
      </c>
      <c r="D81" s="1">
        <v>4841738.3914710712</v>
      </c>
      <c r="E81" s="1">
        <v>40885.83126820968</v>
      </c>
      <c r="F81" s="8">
        <f>Tabelle1[[#This Row],[Tarif Gegenvorschlag inkl. Erhöhung Kinderabzug]]-Tabelle1[[#This Row],[Tarif heute]]+Tabelle1[[#This Row],[Beschr. Pendlerabzug CHF 7''000]]</f>
        <v>-308067.75744638249</v>
      </c>
      <c r="G81" s="3">
        <f>(Tabelle1[[#This Row],[Tarif Gegenvorschlag inkl. Erhöhung Kinderabzug]]+Tabelle1[[#This Row],[Beschr. Pendlerabzug CHF 7''000]])/Tabelle1[[#This Row],[Tarif heute]]-1</f>
        <v>-5.9350036300047093E-2</v>
      </c>
      <c r="H81" s="6">
        <f>Tabelle1[[#This Row],[Veränderung Einnahmen in CHF]]/SUM(Tabelle1[Veränderung Einnahmen in CHF])</f>
        <v>1.0735151568253921E-2</v>
      </c>
    </row>
    <row r="82" spans="1:8" x14ac:dyDescent="0.25">
      <c r="A82">
        <v>2404</v>
      </c>
      <c r="B82" t="s">
        <v>5</v>
      </c>
      <c r="C82" s="1">
        <v>4959474.8618760016</v>
      </c>
      <c r="D82" s="1">
        <v>4671947.8109676344</v>
      </c>
      <c r="E82" s="1">
        <v>37821.492785068702</v>
      </c>
      <c r="F82" s="8">
        <f>Tabelle1[[#This Row],[Tarif Gegenvorschlag inkl. Erhöhung Kinderabzug]]-Tabelle1[[#This Row],[Tarif heute]]+Tabelle1[[#This Row],[Beschr. Pendlerabzug CHF 7''000]]</f>
        <v>-249705.55812329846</v>
      </c>
      <c r="G82" s="3">
        <f>(Tabelle1[[#This Row],[Tarif Gegenvorschlag inkl. Erhöhung Kinderabzug]]+Tabelle1[[#This Row],[Beschr. Pendlerabzug CHF 7''000]])/Tabelle1[[#This Row],[Tarif heute]]-1</f>
        <v>-5.0349193226647992E-2</v>
      </c>
      <c r="H82" s="6">
        <f>Tabelle1[[#This Row],[Veränderung Einnahmen in CHF]]/SUM(Tabelle1[Veränderung Einnahmen in CHF])</f>
        <v>8.701420220373424E-3</v>
      </c>
    </row>
    <row r="83" spans="1:8" x14ac:dyDescent="0.25">
      <c r="A83">
        <v>2405</v>
      </c>
      <c r="B83" t="s">
        <v>6</v>
      </c>
      <c r="C83" s="1">
        <v>2392083.0025141798</v>
      </c>
      <c r="D83" s="1">
        <v>2245122.546184375</v>
      </c>
      <c r="E83" s="1">
        <v>20400.938394609755</v>
      </c>
      <c r="F83" s="8">
        <f>Tabelle1[[#This Row],[Tarif Gegenvorschlag inkl. Erhöhung Kinderabzug]]-Tabelle1[[#This Row],[Tarif heute]]+Tabelle1[[#This Row],[Beschr. Pendlerabzug CHF 7''000]]</f>
        <v>-126559.51793519509</v>
      </c>
      <c r="G83" s="3">
        <f>(Tabelle1[[#This Row],[Tarif Gegenvorschlag inkl. Erhöhung Kinderabzug]]+Tabelle1[[#This Row],[Beschr. Pendlerabzug CHF 7''000]])/Tabelle1[[#This Row],[Tarif heute]]-1</f>
        <v>-5.2907661566164554E-2</v>
      </c>
      <c r="H83" s="6">
        <f>Tabelle1[[#This Row],[Veränderung Einnahmen in CHF]]/SUM(Tabelle1[Veränderung Einnahmen in CHF])</f>
        <v>4.410184365612922E-3</v>
      </c>
    </row>
    <row r="84" spans="1:8" x14ac:dyDescent="0.25">
      <c r="A84">
        <v>2495</v>
      </c>
      <c r="B84" t="s">
        <v>40</v>
      </c>
      <c r="C84" s="1">
        <v>7510087.6119307419</v>
      </c>
      <c r="D84" s="1">
        <v>7071240.9356709374</v>
      </c>
      <c r="E84" s="1">
        <v>64863.2304678004</v>
      </c>
      <c r="F84" s="8">
        <f>Tabelle1[[#This Row],[Tarif Gegenvorschlag inkl. Erhöhung Kinderabzug]]-Tabelle1[[#This Row],[Tarif heute]]+Tabelle1[[#This Row],[Beschr. Pendlerabzug CHF 7''000]]</f>
        <v>-373983.44579200412</v>
      </c>
      <c r="G84" s="3">
        <f>(Tabelle1[[#This Row],[Tarif Gegenvorschlag inkl. Erhöhung Kinderabzug]]+Tabelle1[[#This Row],[Beschr. Pendlerabzug CHF 7''000]])/Tabelle1[[#This Row],[Tarif heute]]-1</f>
        <v>-4.9797481083693862E-2</v>
      </c>
      <c r="H84" s="6">
        <f>Tabelle1[[#This Row],[Veränderung Einnahmen in CHF]]/SUM(Tabelle1[Veränderung Einnahmen in CHF])</f>
        <v>1.3032097249884344E-2</v>
      </c>
    </row>
    <row r="85" spans="1:8" x14ac:dyDescent="0.25">
      <c r="A85">
        <v>2478</v>
      </c>
      <c r="B85" t="s">
        <v>33</v>
      </c>
      <c r="C85" s="1">
        <v>4598484.3423088295</v>
      </c>
      <c r="D85" s="1">
        <v>4401818.2282996122</v>
      </c>
      <c r="E85" s="1">
        <v>25043.621082765803</v>
      </c>
      <c r="F85" s="8">
        <f>Tabelle1[[#This Row],[Tarif Gegenvorschlag inkl. Erhöhung Kinderabzug]]-Tabelle1[[#This Row],[Tarif heute]]+Tabelle1[[#This Row],[Beschr. Pendlerabzug CHF 7''000]]</f>
        <v>-171622.49292645155</v>
      </c>
      <c r="G85" s="3">
        <f>(Tabelle1[[#This Row],[Tarif Gegenvorschlag inkl. Erhöhung Kinderabzug]]+Tabelle1[[#This Row],[Beschr. Pendlerabzug CHF 7''000]])/Tabelle1[[#This Row],[Tarif heute]]-1</f>
        <v>-3.7321534695121339E-2</v>
      </c>
      <c r="H85" s="6">
        <f>Tabelle1[[#This Row],[Veränderung Einnahmen in CHF]]/SUM(Tabelle1[Veränderung Einnahmen in CHF])</f>
        <v>5.9804813374788246E-3</v>
      </c>
    </row>
    <row r="86" spans="1:8" x14ac:dyDescent="0.25">
      <c r="A86">
        <v>2621</v>
      </c>
      <c r="B86" t="s">
        <v>107</v>
      </c>
      <c r="C86" s="1">
        <v>4884379.0254760068</v>
      </c>
      <c r="D86" s="1">
        <v>4609381.4379947092</v>
      </c>
      <c r="E86" s="1">
        <v>31743.188506180861</v>
      </c>
      <c r="F86" s="8">
        <f>Tabelle1[[#This Row],[Tarif Gegenvorschlag inkl. Erhöhung Kinderabzug]]-Tabelle1[[#This Row],[Tarif heute]]+Tabelle1[[#This Row],[Beschr. Pendlerabzug CHF 7''000]]</f>
        <v>-243254.3989751167</v>
      </c>
      <c r="G86" s="3">
        <f>(Tabelle1[[#This Row],[Tarif Gegenvorschlag inkl. Erhöhung Kinderabzug]]+Tabelle1[[#This Row],[Beschr. Pendlerabzug CHF 7''000]])/Tabelle1[[#This Row],[Tarif heute]]-1</f>
        <v>-4.980252304465882E-2</v>
      </c>
      <c r="H86" s="6">
        <f>Tabelle1[[#This Row],[Veränderung Einnahmen in CHF]]/SUM(Tabelle1[Veränderung Einnahmen in CHF])</f>
        <v>8.4766184695484852E-3</v>
      </c>
    </row>
    <row r="87" spans="1:8" x14ac:dyDescent="0.25">
      <c r="A87">
        <v>2406</v>
      </c>
      <c r="B87" t="s">
        <v>7</v>
      </c>
      <c r="C87" s="1">
        <v>4781940.4806052847</v>
      </c>
      <c r="D87" s="1">
        <v>4513115.3527030526</v>
      </c>
      <c r="E87" s="1">
        <v>38199.287940524438</v>
      </c>
      <c r="F87" s="8">
        <f>Tabelle1[[#This Row],[Tarif Gegenvorschlag inkl. Erhöhung Kinderabzug]]-Tabelle1[[#This Row],[Tarif heute]]+Tabelle1[[#This Row],[Beschr. Pendlerabzug CHF 7''000]]</f>
        <v>-230625.83996170768</v>
      </c>
      <c r="G87" s="3">
        <f>(Tabelle1[[#This Row],[Tarif Gegenvorschlag inkl. Erhöhung Kinderabzug]]+Tabelle1[[#This Row],[Beschr. Pendlerabzug CHF 7''000]])/Tabelle1[[#This Row],[Tarif heute]]-1</f>
        <v>-4.822850491282471E-2</v>
      </c>
      <c r="H87" s="6">
        <f>Tabelle1[[#This Row],[Veränderung Einnahmen in CHF]]/SUM(Tabelle1[Veränderung Einnahmen in CHF])</f>
        <v>8.0365545815865008E-3</v>
      </c>
    </row>
    <row r="88" spans="1:8" x14ac:dyDescent="0.25">
      <c r="A88">
        <v>2553</v>
      </c>
      <c r="B88" t="s">
        <v>77</v>
      </c>
      <c r="C88" s="1">
        <v>5483421.2821110701</v>
      </c>
      <c r="D88" s="1">
        <v>5258851.0764707504</v>
      </c>
      <c r="E88" s="1">
        <v>29216.158688576936</v>
      </c>
      <c r="F88" s="8">
        <f>Tabelle1[[#This Row],[Tarif Gegenvorschlag inkl. Erhöhung Kinderabzug]]-Tabelle1[[#This Row],[Tarif heute]]+Tabelle1[[#This Row],[Beschr. Pendlerabzug CHF 7''000]]</f>
        <v>-195354.04695174278</v>
      </c>
      <c r="G88" s="3">
        <f>(Tabelle1[[#This Row],[Tarif Gegenvorschlag inkl. Erhöhung Kinderabzug]]+Tabelle1[[#This Row],[Beschr. Pendlerabzug CHF 7''000]])/Tabelle1[[#This Row],[Tarif heute]]-1</f>
        <v>-3.5626306442851585E-2</v>
      </c>
      <c r="H88" s="6">
        <f>Tabelle1[[#This Row],[Veränderung Einnahmen in CHF]]/SUM(Tabelle1[Veränderung Einnahmen in CHF])</f>
        <v>6.8074482084148321E-3</v>
      </c>
    </row>
    <row r="89" spans="1:8" x14ac:dyDescent="0.25">
      <c r="A89">
        <v>2528</v>
      </c>
      <c r="B89" t="s">
        <v>60</v>
      </c>
      <c r="C89" s="1">
        <v>2723925.9308562321</v>
      </c>
      <c r="D89" s="1">
        <v>2574092.9213931919</v>
      </c>
      <c r="E89" s="1">
        <v>20501.683769397954</v>
      </c>
      <c r="F89" s="8">
        <f>Tabelle1[[#This Row],[Tarif Gegenvorschlag inkl. Erhöhung Kinderabzug]]-Tabelle1[[#This Row],[Tarif heute]]+Tabelle1[[#This Row],[Beschr. Pendlerabzug CHF 7''000]]</f>
        <v>-129331.3256936422</v>
      </c>
      <c r="G89" s="3">
        <f>(Tabelle1[[#This Row],[Tarif Gegenvorschlag inkl. Erhöhung Kinderabzug]]+Tabelle1[[#This Row],[Beschr. Pendlerabzug CHF 7''000]])/Tabelle1[[#This Row],[Tarif heute]]-1</f>
        <v>-4.7479751276859661E-2</v>
      </c>
      <c r="H89" s="6">
        <f>Tabelle1[[#This Row],[Veränderung Einnahmen in CHF]]/SUM(Tabelle1[Veränderung Einnahmen in CHF])</f>
        <v>4.5067727806150032E-3</v>
      </c>
    </row>
    <row r="90" spans="1:8" x14ac:dyDescent="0.25">
      <c r="A90">
        <v>2497</v>
      </c>
      <c r="B90" t="s">
        <v>41</v>
      </c>
      <c r="C90" s="1">
        <v>4975924.5891035227</v>
      </c>
      <c r="D90" s="1">
        <v>4693846.2700738562</v>
      </c>
      <c r="E90" s="1">
        <v>37636.792931290343</v>
      </c>
      <c r="F90" s="8">
        <f>Tabelle1[[#This Row],[Tarif Gegenvorschlag inkl. Erhöhung Kinderabzug]]-Tabelle1[[#This Row],[Tarif heute]]+Tabelle1[[#This Row],[Beschr. Pendlerabzug CHF 7''000]]</f>
        <v>-244441.52609837614</v>
      </c>
      <c r="G90" s="3">
        <f>(Tabelle1[[#This Row],[Tarif Gegenvorschlag inkl. Erhöhung Kinderabzug]]+Tabelle1[[#This Row],[Beschr. Pendlerabzug CHF 7''000]])/Tabelle1[[#This Row],[Tarif heute]]-1</f>
        <v>-4.912484538726003E-2</v>
      </c>
      <c r="H90" s="6">
        <f>Tabelle1[[#This Row],[Veränderung Einnahmen in CHF]]/SUM(Tabelle1[Veränderung Einnahmen in CHF])</f>
        <v>8.517985958650923E-3</v>
      </c>
    </row>
    <row r="91" spans="1:8" x14ac:dyDescent="0.25">
      <c r="A91">
        <v>2529</v>
      </c>
      <c r="B91" t="s">
        <v>61</v>
      </c>
      <c r="C91" s="1">
        <v>2030843.543767178</v>
      </c>
      <c r="D91" s="1">
        <v>1906595.8958403959</v>
      </c>
      <c r="E91" s="1">
        <v>14373.00680311601</v>
      </c>
      <c r="F91" s="8">
        <f>Tabelle1[[#This Row],[Tarif Gegenvorschlag inkl. Erhöhung Kinderabzug]]-Tabelle1[[#This Row],[Tarif heute]]+Tabelle1[[#This Row],[Beschr. Pendlerabzug CHF 7''000]]</f>
        <v>-109874.64112366602</v>
      </c>
      <c r="G91" s="3">
        <f>(Tabelle1[[#This Row],[Tarif Gegenvorschlag inkl. Erhöhung Kinderabzug]]+Tabelle1[[#This Row],[Beschr. Pendlerabzug CHF 7''000]])/Tabelle1[[#This Row],[Tarif heute]]-1</f>
        <v>-5.4102957099221194E-2</v>
      </c>
      <c r="H91" s="6">
        <f>Tabelle1[[#This Row],[Veränderung Einnahmen in CHF]]/SUM(Tabelle1[Veränderung Einnahmen in CHF])</f>
        <v>3.8287710981093153E-3</v>
      </c>
    </row>
    <row r="92" spans="1:8" x14ac:dyDescent="0.25">
      <c r="A92">
        <v>2407</v>
      </c>
      <c r="B92" t="s">
        <v>8</v>
      </c>
      <c r="C92" s="1">
        <v>13735280.53023186</v>
      </c>
      <c r="D92" s="1">
        <v>13021294.21919897</v>
      </c>
      <c r="E92" s="1">
        <v>106336.74308894122</v>
      </c>
      <c r="F92" s="8">
        <f>Tabelle1[[#This Row],[Tarif Gegenvorschlag inkl. Erhöhung Kinderabzug]]-Tabelle1[[#This Row],[Tarif heute]]+Tabelle1[[#This Row],[Beschr. Pendlerabzug CHF 7''000]]</f>
        <v>-607649.5679439482</v>
      </c>
      <c r="G92" s="3">
        <f>(Tabelle1[[#This Row],[Tarif Gegenvorschlag inkl. Erhöhung Kinderabzug]]+Tabelle1[[#This Row],[Beschr. Pendlerabzug CHF 7''000]])/Tabelle1[[#This Row],[Tarif heute]]-1</f>
        <v>-4.4240055134402878E-2</v>
      </c>
      <c r="H92" s="6">
        <f>Tabelle1[[#This Row],[Veränderung Einnahmen in CHF]]/SUM(Tabelle1[Veränderung Einnahmen in CHF])</f>
        <v>2.1174595700420296E-2</v>
      </c>
    </row>
    <row r="93" spans="1:8" x14ac:dyDescent="0.25">
      <c r="A93">
        <v>2581</v>
      </c>
      <c r="B93" t="s">
        <v>90</v>
      </c>
      <c r="C93" s="1">
        <v>43659731.996323101</v>
      </c>
      <c r="D93" s="1">
        <v>41835038.931363069</v>
      </c>
      <c r="E93" s="1">
        <v>310295.75434764469</v>
      </c>
      <c r="F93" s="8">
        <f>Tabelle1[[#This Row],[Tarif Gegenvorschlag inkl. Erhöhung Kinderabzug]]-Tabelle1[[#This Row],[Tarif heute]]+Tabelle1[[#This Row],[Beschr. Pendlerabzug CHF 7''000]]</f>
        <v>-1514397.310612388</v>
      </c>
      <c r="G93" s="3">
        <f>(Tabelle1[[#This Row],[Tarif Gegenvorschlag inkl. Erhöhung Kinderabzug]]+Tabelle1[[#This Row],[Beschr. Pendlerabzug CHF 7''000]])/Tabelle1[[#This Row],[Tarif heute]]-1</f>
        <v>-3.4686362956600991E-2</v>
      </c>
      <c r="H93" s="6">
        <f>Tabelle1[[#This Row],[Veränderung Einnahmen in CHF]]/SUM(Tabelle1[Veränderung Einnahmen in CHF])</f>
        <v>5.2771782411567651E-2</v>
      </c>
    </row>
    <row r="94" spans="1:8" x14ac:dyDescent="0.25">
      <c r="A94">
        <v>2530</v>
      </c>
      <c r="B94" t="s">
        <v>62</v>
      </c>
      <c r="C94" s="1">
        <v>4580799.739750918</v>
      </c>
      <c r="D94" s="1">
        <v>4313693.7452394478</v>
      </c>
      <c r="E94" s="1">
        <v>34169.47294899659</v>
      </c>
      <c r="F94" s="8">
        <f>Tabelle1[[#This Row],[Tarif Gegenvorschlag inkl. Erhöhung Kinderabzug]]-Tabelle1[[#This Row],[Tarif heute]]+Tabelle1[[#This Row],[Beschr. Pendlerabzug CHF 7''000]]</f>
        <v>-232936.52156247362</v>
      </c>
      <c r="G94" s="3">
        <f>(Tabelle1[[#This Row],[Tarif Gegenvorschlag inkl. Erhöhung Kinderabzug]]+Tabelle1[[#This Row],[Beschr. Pendlerabzug CHF 7''000]])/Tabelle1[[#This Row],[Tarif heute]]-1</f>
        <v>-5.0850623209112378E-2</v>
      </c>
      <c r="H94" s="6">
        <f>Tabelle1[[#This Row],[Veränderung Einnahmen in CHF]]/SUM(Tabelle1[Veränderung Einnahmen in CHF])</f>
        <v>8.1170742614641161E-3</v>
      </c>
    </row>
    <row r="95" spans="1:8" x14ac:dyDescent="0.25">
      <c r="A95">
        <v>2582</v>
      </c>
      <c r="B95" t="s">
        <v>91</v>
      </c>
      <c r="C95" s="1">
        <v>2457672.8797132252</v>
      </c>
      <c r="D95" s="1">
        <v>2367694.2447619368</v>
      </c>
      <c r="E95" s="1">
        <v>17227.459088781572</v>
      </c>
      <c r="F95" s="8">
        <f>Tabelle1[[#This Row],[Tarif Gegenvorschlag inkl. Erhöhung Kinderabzug]]-Tabelle1[[#This Row],[Tarif heute]]+Tabelle1[[#This Row],[Beschr. Pendlerabzug CHF 7''000]]</f>
        <v>-72751.175862506774</v>
      </c>
      <c r="G95" s="3">
        <f>(Tabelle1[[#This Row],[Tarif Gegenvorschlag inkl. Erhöhung Kinderabzug]]+Tabelle1[[#This Row],[Beschr. Pendlerabzug CHF 7''000]])/Tabelle1[[#This Row],[Tarif heute]]-1</f>
        <v>-2.9601651408952323E-2</v>
      </c>
      <c r="H95" s="6">
        <f>Tabelle1[[#This Row],[Veränderung Einnahmen in CHF]]/SUM(Tabelle1[Veränderung Einnahmen in CHF])</f>
        <v>2.5351400163603106E-3</v>
      </c>
    </row>
    <row r="96" spans="1:8" x14ac:dyDescent="0.25">
      <c r="A96">
        <v>2554</v>
      </c>
      <c r="B96" t="s">
        <v>78</v>
      </c>
      <c r="C96" s="1">
        <v>6431424.2066649906</v>
      </c>
      <c r="D96" s="1">
        <v>6122984.0777290091</v>
      </c>
      <c r="E96" s="1">
        <v>39022.041834628042</v>
      </c>
      <c r="F96" s="8">
        <f>Tabelle1[[#This Row],[Tarif Gegenvorschlag inkl. Erhöhung Kinderabzug]]-Tabelle1[[#This Row],[Tarif heute]]+Tabelle1[[#This Row],[Beschr. Pendlerabzug CHF 7''000]]</f>
        <v>-269418.08710135351</v>
      </c>
      <c r="G96" s="3">
        <f>(Tabelle1[[#This Row],[Tarif Gegenvorschlag inkl. Erhöhung Kinderabzug]]+Tabelle1[[#This Row],[Beschr. Pendlerabzug CHF 7''000]])/Tabelle1[[#This Row],[Tarif heute]]-1</f>
        <v>-4.1890890484591381E-2</v>
      </c>
      <c r="H96" s="6">
        <f>Tabelle1[[#This Row],[Veränderung Einnahmen in CHF]]/SUM(Tabelle1[Veränderung Einnahmen in CHF])</f>
        <v>9.3883372418986297E-3</v>
      </c>
    </row>
    <row r="97" spans="1:8" x14ac:dyDescent="0.25">
      <c r="A97">
        <v>2479</v>
      </c>
      <c r="B97" t="s">
        <v>34</v>
      </c>
      <c r="C97" s="1">
        <v>4193897.2644045139</v>
      </c>
      <c r="D97" s="1">
        <v>4021591.7636650922</v>
      </c>
      <c r="E97" s="1">
        <v>22189.168797100243</v>
      </c>
      <c r="F97" s="8">
        <f>Tabelle1[[#This Row],[Tarif Gegenvorschlag inkl. Erhöhung Kinderabzug]]-Tabelle1[[#This Row],[Tarif heute]]+Tabelle1[[#This Row],[Beschr. Pendlerabzug CHF 7''000]]</f>
        <v>-150116.33194232144</v>
      </c>
      <c r="G97" s="3">
        <f>(Tabelle1[[#This Row],[Tarif Gegenvorschlag inkl. Erhöhung Kinderabzug]]+Tabelle1[[#This Row],[Beschr. Pendlerabzug CHF 7''000]])/Tabelle1[[#This Row],[Tarif heute]]-1</f>
        <v>-3.5793993624122833E-2</v>
      </c>
      <c r="H97" s="6">
        <f>Tabelle1[[#This Row],[Veränderung Einnahmen in CHF]]/SUM(Tabelle1[Veränderung Einnahmen in CHF])</f>
        <v>5.2310621196754569E-3</v>
      </c>
    </row>
    <row r="98" spans="1:8" x14ac:dyDescent="0.25">
      <c r="A98">
        <v>2555</v>
      </c>
      <c r="B98" t="s">
        <v>79</v>
      </c>
      <c r="C98" s="1">
        <v>3342604.1687295432</v>
      </c>
      <c r="D98" s="1">
        <v>3178444.0255052871</v>
      </c>
      <c r="E98" s="1">
        <v>24598.662344117936</v>
      </c>
      <c r="F98" s="8">
        <f>Tabelle1[[#This Row],[Tarif Gegenvorschlag inkl. Erhöhung Kinderabzug]]-Tabelle1[[#This Row],[Tarif heute]]+Tabelle1[[#This Row],[Beschr. Pendlerabzug CHF 7''000]]</f>
        <v>-139561.48088013817</v>
      </c>
      <c r="G98" s="3">
        <f>(Tabelle1[[#This Row],[Tarif Gegenvorschlag inkl. Erhöhung Kinderabzug]]+Tabelle1[[#This Row],[Beschr. Pendlerabzug CHF 7''000]])/Tabelle1[[#This Row],[Tarif heute]]-1</f>
        <v>-4.1752320596543324E-2</v>
      </c>
      <c r="H98" s="6">
        <f>Tabelle1[[#This Row],[Veränderung Einnahmen in CHF]]/SUM(Tabelle1[Veränderung Einnahmen in CHF])</f>
        <v>4.8632601566524231E-3</v>
      </c>
    </row>
    <row r="99" spans="1:8" x14ac:dyDescent="0.25">
      <c r="A99">
        <v>2461</v>
      </c>
      <c r="B99" t="s">
        <v>22</v>
      </c>
      <c r="C99" s="1">
        <v>3139992.2742764251</v>
      </c>
      <c r="D99" s="1">
        <v>2974611.7287442381</v>
      </c>
      <c r="E99" s="1">
        <v>19141.621209757304</v>
      </c>
      <c r="F99" s="8">
        <f>Tabelle1[[#This Row],[Tarif Gegenvorschlag inkl. Erhöhung Kinderabzug]]-Tabelle1[[#This Row],[Tarif heute]]+Tabelle1[[#This Row],[Beschr. Pendlerabzug CHF 7''000]]</f>
        <v>-146238.92432242967</v>
      </c>
      <c r="G99" s="3">
        <f>(Tabelle1[[#This Row],[Tarif Gegenvorschlag inkl. Erhöhung Kinderabzug]]+Tabelle1[[#This Row],[Beschr. Pendlerabzug CHF 7''000]])/Tabelle1[[#This Row],[Tarif heute]]-1</f>
        <v>-4.6573020424430345E-2</v>
      </c>
      <c r="H99" s="6">
        <f>Tabelle1[[#This Row],[Veränderung Einnahmen in CHF]]/SUM(Tabelle1[Veränderung Einnahmen in CHF])</f>
        <v>5.0959471734166447E-3</v>
      </c>
    </row>
    <row r="100" spans="1:8" x14ac:dyDescent="0.25">
      <c r="A100">
        <v>2583</v>
      </c>
      <c r="B100" t="s">
        <v>92</v>
      </c>
      <c r="C100" s="1">
        <v>9387136.1432144847</v>
      </c>
      <c r="D100" s="1">
        <v>8780321.4296089988</v>
      </c>
      <c r="E100" s="1">
        <v>83568.288386808854</v>
      </c>
      <c r="F100" s="8">
        <f>Tabelle1[[#This Row],[Tarif Gegenvorschlag inkl. Erhöhung Kinderabzug]]-Tabelle1[[#This Row],[Tarif heute]]+Tabelle1[[#This Row],[Beschr. Pendlerabzug CHF 7''000]]</f>
        <v>-523246.42521867703</v>
      </c>
      <c r="G100" s="3">
        <f>(Tabelle1[[#This Row],[Tarif Gegenvorschlag inkl. Erhöhung Kinderabzug]]+Tabelle1[[#This Row],[Beschr. Pendlerabzug CHF 7''000]])/Tabelle1[[#This Row],[Tarif heute]]-1</f>
        <v>-5.5740794341936462E-2</v>
      </c>
      <c r="H100" s="6">
        <f>Tabelle1[[#This Row],[Veränderung Einnahmen in CHF]]/SUM(Tabelle1[Veränderung Einnahmen in CHF])</f>
        <v>1.8233422831492416E-2</v>
      </c>
    </row>
    <row r="101" spans="1:8" x14ac:dyDescent="0.25">
      <c r="A101">
        <v>2480</v>
      </c>
      <c r="B101" t="s">
        <v>35</v>
      </c>
      <c r="C101" s="1">
        <v>2720959.2695425302</v>
      </c>
      <c r="D101" s="1">
        <v>2573593.4115865421</v>
      </c>
      <c r="E101" s="1">
        <v>16983.9910997101</v>
      </c>
      <c r="F101" s="8">
        <f>Tabelle1[[#This Row],[Tarif Gegenvorschlag inkl. Erhöhung Kinderabzug]]-Tabelle1[[#This Row],[Tarif heute]]+Tabelle1[[#This Row],[Beschr. Pendlerabzug CHF 7''000]]</f>
        <v>-130381.86685627793</v>
      </c>
      <c r="G101" s="3">
        <f>(Tabelle1[[#This Row],[Tarif Gegenvorschlag inkl. Erhöhung Kinderabzug]]+Tabelle1[[#This Row],[Beschr. Pendlerabzug CHF 7''000]])/Tabelle1[[#This Row],[Tarif heute]]-1</f>
        <v>-4.7917610644057418E-2</v>
      </c>
      <c r="H101" s="6">
        <f>Tabelle1[[#This Row],[Veränderung Einnahmen in CHF]]/SUM(Tabelle1[Veränderung Einnahmen in CHF])</f>
        <v>4.5433806966886196E-3</v>
      </c>
    </row>
    <row r="102" spans="1:8" x14ac:dyDescent="0.25">
      <c r="A102">
        <v>2556</v>
      </c>
      <c r="B102" t="s">
        <v>80</v>
      </c>
      <c r="C102" s="1">
        <v>7485493.8199903024</v>
      </c>
      <c r="D102" s="1">
        <v>7050051.6681668386</v>
      </c>
      <c r="E102" s="1">
        <v>57978.963190606984</v>
      </c>
      <c r="F102" s="8">
        <f>Tabelle1[[#This Row],[Tarif Gegenvorschlag inkl. Erhöhung Kinderabzug]]-Tabelle1[[#This Row],[Tarif heute]]+Tabelle1[[#This Row],[Beschr. Pendlerabzug CHF 7''000]]</f>
        <v>-377463.18863285688</v>
      </c>
      <c r="G102" s="3">
        <f>(Tabelle1[[#This Row],[Tarif Gegenvorschlag inkl. Erhöhung Kinderabzug]]+Tabelle1[[#This Row],[Beschr. Pendlerabzug CHF 7''000]])/Tabelle1[[#This Row],[Tarif heute]]-1</f>
        <v>-5.042595688541307E-2</v>
      </c>
      <c r="H102" s="6">
        <f>Tabelle1[[#This Row],[Veränderung Einnahmen in CHF]]/SUM(Tabelle1[Veränderung Einnahmen in CHF])</f>
        <v>1.3153354882051846E-2</v>
      </c>
    </row>
    <row r="103" spans="1:8" x14ac:dyDescent="0.25">
      <c r="A103">
        <v>2601</v>
      </c>
      <c r="B103" t="s">
        <v>96</v>
      </c>
      <c r="C103" s="1">
        <v>51952307.784245998</v>
      </c>
      <c r="D103" s="1">
        <v>50193265.491523333</v>
      </c>
      <c r="E103" s="1">
        <v>284798.77907833201</v>
      </c>
      <c r="F103" s="8">
        <f>Tabelle1[[#This Row],[Tarif Gegenvorschlag inkl. Erhöhung Kinderabzug]]-Tabelle1[[#This Row],[Tarif heute]]+Tabelle1[[#This Row],[Beschr. Pendlerabzug CHF 7''000]]</f>
        <v>-1474243.5136443328</v>
      </c>
      <c r="G103" s="3">
        <f>(Tabelle1[[#This Row],[Tarif Gegenvorschlag inkl. Erhöhung Kinderabzug]]+Tabelle1[[#This Row],[Beschr. Pendlerabzug CHF 7''000]])/Tabelle1[[#This Row],[Tarif heute]]-1</f>
        <v>-2.8376862867512065E-2</v>
      </c>
      <c r="H103" s="6">
        <f>Tabelle1[[#This Row],[Veränderung Einnahmen in CHF]]/SUM(Tabelle1[Veränderung Einnahmen in CHF])</f>
        <v>5.1372554202598099E-2</v>
      </c>
    </row>
    <row r="104" spans="1:8" x14ac:dyDescent="0.25">
      <c r="A104">
        <v>2584</v>
      </c>
      <c r="B104" t="s">
        <v>93</v>
      </c>
      <c r="C104" s="1">
        <v>5264870.9576868741</v>
      </c>
      <c r="D104" s="1">
        <v>5046807.7485906584</v>
      </c>
      <c r="E104" s="1">
        <v>28787.990845727101</v>
      </c>
      <c r="F104" s="8">
        <f>Tabelle1[[#This Row],[Tarif Gegenvorschlag inkl. Erhöhung Kinderabzug]]-Tabelle1[[#This Row],[Tarif heute]]+Tabelle1[[#This Row],[Beschr. Pendlerabzug CHF 7''000]]</f>
        <v>-189275.21825048857</v>
      </c>
      <c r="G104" s="3">
        <f>(Tabelle1[[#This Row],[Tarif Gegenvorschlag inkl. Erhöhung Kinderabzug]]+Tabelle1[[#This Row],[Beschr. Pendlerabzug CHF 7''000]])/Tabelle1[[#This Row],[Tarif heute]]-1</f>
        <v>-3.5950590199013588E-2</v>
      </c>
      <c r="H104" s="6">
        <f>Tabelle1[[#This Row],[Veränderung Einnahmen in CHF]]/SUM(Tabelle1[Veränderung Einnahmen in CHF])</f>
        <v>6.5956209532475217E-3</v>
      </c>
    </row>
    <row r="105" spans="1:8" x14ac:dyDescent="0.25">
      <c r="A105">
        <v>2499</v>
      </c>
      <c r="B105" t="s">
        <v>42</v>
      </c>
      <c r="C105" s="1">
        <v>3289213.0614993237</v>
      </c>
      <c r="D105" s="1">
        <v>3126347.2243319293</v>
      </c>
      <c r="E105" s="1">
        <v>19712.511666890416</v>
      </c>
      <c r="F105" s="8">
        <f>Tabelle1[[#This Row],[Tarif Gegenvorschlag inkl. Erhöhung Kinderabzug]]-Tabelle1[[#This Row],[Tarif heute]]+Tabelle1[[#This Row],[Beschr. Pendlerabzug CHF 7''000]]</f>
        <v>-143153.32550050394</v>
      </c>
      <c r="G105" s="3">
        <f>(Tabelle1[[#This Row],[Tarif Gegenvorschlag inkl. Erhöhung Kinderabzug]]+Tabelle1[[#This Row],[Beschr. Pendlerabzug CHF 7''000]])/Tabelle1[[#This Row],[Tarif heute]]-1</f>
        <v>-4.3522059174619265E-2</v>
      </c>
      <c r="H105" s="6">
        <f>Tabelle1[[#This Row],[Veränderung Einnahmen in CHF]]/SUM(Tabelle1[Veränderung Einnahmen in CHF])</f>
        <v>4.9884241683908308E-3</v>
      </c>
    </row>
    <row r="106" spans="1:8" x14ac:dyDescent="0.25">
      <c r="A106">
        <v>2532</v>
      </c>
      <c r="B106" t="s">
        <v>63</v>
      </c>
      <c r="C106" s="1">
        <v>8379360.2730652634</v>
      </c>
      <c r="D106" s="1">
        <v>7923726.9912176048</v>
      </c>
      <c r="E106" s="1">
        <v>53697.28476210864</v>
      </c>
      <c r="F106" s="8">
        <f>Tabelle1[[#This Row],[Tarif Gegenvorschlag inkl. Erhöhung Kinderabzug]]-Tabelle1[[#This Row],[Tarif heute]]+Tabelle1[[#This Row],[Beschr. Pendlerabzug CHF 7''000]]</f>
        <v>-401935.99708554993</v>
      </c>
      <c r="G106" s="3">
        <f>(Tabelle1[[#This Row],[Tarif Gegenvorschlag inkl. Erhöhung Kinderabzug]]+Tabelle1[[#This Row],[Beschr. Pendlerabzug CHF 7''000]])/Tabelle1[[#This Row],[Tarif heute]]-1</f>
        <v>-4.7967384619747033E-2</v>
      </c>
      <c r="H106" s="6">
        <f>Tabelle1[[#This Row],[Veränderung Einnahmen in CHF]]/SUM(Tabelle1[Veränderung Einnahmen in CHF])</f>
        <v>1.4006152040112862E-2</v>
      </c>
    </row>
    <row r="107" spans="1:8" x14ac:dyDescent="0.25">
      <c r="A107">
        <v>2500</v>
      </c>
      <c r="B107" t="s">
        <v>43</v>
      </c>
      <c r="C107" s="1">
        <v>11992700.08572232</v>
      </c>
      <c r="D107" s="1">
        <v>11193312.85450241</v>
      </c>
      <c r="E107" s="1">
        <v>112473.81550312218</v>
      </c>
      <c r="F107" s="8">
        <f>Tabelle1[[#This Row],[Tarif Gegenvorschlag inkl. Erhöhung Kinderabzug]]-Tabelle1[[#This Row],[Tarif heute]]+Tabelle1[[#This Row],[Beschr. Pendlerabzug CHF 7''000]]</f>
        <v>-686913.41571678792</v>
      </c>
      <c r="G107" s="3">
        <f>(Tabelle1[[#This Row],[Tarif Gegenvorschlag inkl. Erhöhung Kinderabzug]]+Tabelle1[[#This Row],[Beschr. Pendlerabzug CHF 7''000]])/Tabelle1[[#This Row],[Tarif heute]]-1</f>
        <v>-5.7277628124343671E-2</v>
      </c>
      <c r="H107" s="6">
        <f>Tabelle1[[#This Row],[Veränderung Einnahmen in CHF]]/SUM(Tabelle1[Veränderung Einnahmen in CHF])</f>
        <v>2.3936680985741126E-2</v>
      </c>
    </row>
    <row r="108" spans="1:8" x14ac:dyDescent="0.25">
      <c r="A108">
        <v>2463</v>
      </c>
      <c r="B108" t="s">
        <v>23</v>
      </c>
      <c r="C108" s="1">
        <v>661378.76560791291</v>
      </c>
      <c r="D108" s="1">
        <v>636368.27829556866</v>
      </c>
      <c r="E108" s="1">
        <v>3652.019836072117</v>
      </c>
      <c r="F108" s="8">
        <f>Tabelle1[[#This Row],[Tarif Gegenvorschlag inkl. Erhöhung Kinderabzug]]-Tabelle1[[#This Row],[Tarif heute]]+Tabelle1[[#This Row],[Beschr. Pendlerabzug CHF 7''000]]</f>
        <v>-21358.467476272133</v>
      </c>
      <c r="G108" s="3">
        <f>(Tabelle1[[#This Row],[Tarif Gegenvorschlag inkl. Erhöhung Kinderabzug]]+Tabelle1[[#This Row],[Beschr. Pendlerabzug CHF 7''000]])/Tabelle1[[#This Row],[Tarif heute]]-1</f>
        <v>-3.2293851249730277E-2</v>
      </c>
      <c r="H108" s="6">
        <f>Tabelle1[[#This Row],[Veränderung Einnahmen in CHF]]/SUM(Tabelle1[Veränderung Einnahmen in CHF])</f>
        <v>7.4427258316154426E-4</v>
      </c>
    </row>
    <row r="109" spans="1:8" x14ac:dyDescent="0.25">
      <c r="A109">
        <v>2585</v>
      </c>
      <c r="B109" t="s">
        <v>94</v>
      </c>
      <c r="C109" s="1">
        <v>1587281.2993366211</v>
      </c>
      <c r="D109" s="1">
        <v>1485885.1342001951</v>
      </c>
      <c r="E109" s="1">
        <v>12274.144828361919</v>
      </c>
      <c r="F109" s="8">
        <f>Tabelle1[[#This Row],[Tarif Gegenvorschlag inkl. Erhöhung Kinderabzug]]-Tabelle1[[#This Row],[Tarif heute]]+Tabelle1[[#This Row],[Beschr. Pendlerabzug CHF 7''000]]</f>
        <v>-89122.020308064064</v>
      </c>
      <c r="G109" s="3">
        <f>(Tabelle1[[#This Row],[Tarif Gegenvorschlag inkl. Erhöhung Kinderabzug]]+Tabelle1[[#This Row],[Beschr. Pendlerabzug CHF 7''000]])/Tabelle1[[#This Row],[Tarif heute]]-1</f>
        <v>-5.6147590439899475E-2</v>
      </c>
      <c r="H109" s="6">
        <f>Tabelle1[[#This Row],[Veränderung Einnahmen in CHF]]/SUM(Tabelle1[Veränderung Einnahmen in CHF])</f>
        <v>3.1056102852392358E-3</v>
      </c>
    </row>
    <row r="110" spans="1:8" x14ac:dyDescent="0.25">
      <c r="A110">
        <v>2586</v>
      </c>
      <c r="B110" t="s">
        <v>95</v>
      </c>
      <c r="C110" s="1">
        <v>13236293.04476732</v>
      </c>
      <c r="D110" s="1">
        <v>12580105.83421425</v>
      </c>
      <c r="E110" s="1">
        <v>85826.663871644254</v>
      </c>
      <c r="F110" s="8">
        <f>Tabelle1[[#This Row],[Tarif Gegenvorschlag inkl. Erhöhung Kinderabzug]]-Tabelle1[[#This Row],[Tarif heute]]+Tabelle1[[#This Row],[Beschr. Pendlerabzug CHF 7''000]]</f>
        <v>-570360.54668142623</v>
      </c>
      <c r="G110" s="3">
        <f>(Tabelle1[[#This Row],[Tarif Gegenvorschlag inkl. Erhöhung Kinderabzug]]+Tabelle1[[#This Row],[Beschr. Pendlerabzug CHF 7''000]])/Tabelle1[[#This Row],[Tarif heute]]-1</f>
        <v>-4.3090655726068738E-2</v>
      </c>
      <c r="H110" s="6">
        <f>Tabelle1[[#This Row],[Veränderung Einnahmen in CHF]]/SUM(Tabelle1[Veränderung Einnahmen in CHF])</f>
        <v>1.9875195534680173E-2</v>
      </c>
    </row>
    <row r="111" spans="1:8" x14ac:dyDescent="0.25">
      <c r="A111">
        <v>2430</v>
      </c>
      <c r="B111" t="s">
        <v>17</v>
      </c>
      <c r="C111" s="1">
        <v>2134093.4566587904</v>
      </c>
      <c r="D111" s="1">
        <v>1986167.0247954461</v>
      </c>
      <c r="E111" s="1">
        <v>19846.838833274676</v>
      </c>
      <c r="F111" s="8">
        <f>Tabelle1[[#This Row],[Tarif Gegenvorschlag inkl. Erhöhung Kinderabzug]]-Tabelle1[[#This Row],[Tarif heute]]+Tabelle1[[#This Row],[Beschr. Pendlerabzug CHF 7''000]]</f>
        <v>-128079.59303006961</v>
      </c>
      <c r="G111" s="3">
        <f>(Tabelle1[[#This Row],[Tarif Gegenvorschlag inkl. Erhöhung Kinderabzug]]+Tabelle1[[#This Row],[Beschr. Pendlerabzug CHF 7''000]])/Tabelle1[[#This Row],[Tarif heute]]-1</f>
        <v>-6.0015925090082689E-2</v>
      </c>
      <c r="H111" s="6">
        <f>Tabelle1[[#This Row],[Veränderung Einnahmen in CHF]]/SUM(Tabelle1[Veränderung Einnahmen in CHF])</f>
        <v>4.463154000195489E-3</v>
      </c>
    </row>
    <row r="112" spans="1:8" x14ac:dyDescent="0.25">
      <c r="A112">
        <v>2501</v>
      </c>
      <c r="B112" t="s">
        <v>44</v>
      </c>
      <c r="C112" s="1">
        <v>4550756.7395146023</v>
      </c>
      <c r="D112" s="1">
        <v>4309004.2640756946</v>
      </c>
      <c r="E112" s="1">
        <v>32162.960901131679</v>
      </c>
      <c r="F112" s="8">
        <f>Tabelle1[[#This Row],[Tarif Gegenvorschlag inkl. Erhöhung Kinderabzug]]-Tabelle1[[#This Row],[Tarif heute]]+Tabelle1[[#This Row],[Beschr. Pendlerabzug CHF 7''000]]</f>
        <v>-209589.51453777606</v>
      </c>
      <c r="G112" s="3">
        <f>(Tabelle1[[#This Row],[Tarif Gegenvorschlag inkl. Erhöhung Kinderabzug]]+Tabelle1[[#This Row],[Beschr. Pendlerabzug CHF 7''000]])/Tabelle1[[#This Row],[Tarif heute]]-1</f>
        <v>-4.605596970672865E-2</v>
      </c>
      <c r="H112" s="6">
        <f>Tabelle1[[#This Row],[Veränderung Einnahmen in CHF]]/SUM(Tabelle1[Veränderung Einnahmen in CHF])</f>
        <v>7.3035075930378097E-3</v>
      </c>
    </row>
    <row r="113" spans="1:8" x14ac:dyDescent="0.25">
      <c r="A113">
        <v>2502</v>
      </c>
      <c r="B113" t="s">
        <v>45</v>
      </c>
      <c r="C113" s="1">
        <v>1218639.5910087901</v>
      </c>
      <c r="D113" s="1">
        <v>1165453.214591343</v>
      </c>
      <c r="E113" s="1">
        <v>7144.5261620629226</v>
      </c>
      <c r="F113" s="8">
        <f>Tabelle1[[#This Row],[Tarif Gegenvorschlag inkl. Erhöhung Kinderabzug]]-Tabelle1[[#This Row],[Tarif heute]]+Tabelle1[[#This Row],[Beschr. Pendlerabzug CHF 7''000]]</f>
        <v>-46041.85025538419</v>
      </c>
      <c r="G113" s="3">
        <f>(Tabelle1[[#This Row],[Tarif Gegenvorschlag inkl. Erhöhung Kinderabzug]]+Tabelle1[[#This Row],[Beschr. Pendlerabzug CHF 7''000]])/Tabelle1[[#This Row],[Tarif heute]]-1</f>
        <v>-3.7781351102560756E-2</v>
      </c>
      <c r="H113" s="6">
        <f>Tabelle1[[#This Row],[Veränderung Einnahmen in CHF]]/SUM(Tabelle1[Veränderung Einnahmen in CHF])</f>
        <v>1.6044075662816617E-3</v>
      </c>
    </row>
    <row r="114" spans="1:8" x14ac:dyDescent="0.25">
      <c r="A114">
        <v>2481</v>
      </c>
      <c r="B114" t="s">
        <v>36</v>
      </c>
      <c r="C114" s="1">
        <v>4364809.6980827516</v>
      </c>
      <c r="D114" s="1">
        <v>4192193.5363477608</v>
      </c>
      <c r="E114" s="1">
        <v>24288.030771854334</v>
      </c>
      <c r="F114" s="8">
        <f>Tabelle1[[#This Row],[Tarif Gegenvorschlag inkl. Erhöhung Kinderabzug]]-Tabelle1[[#This Row],[Tarif heute]]+Tabelle1[[#This Row],[Beschr. Pendlerabzug CHF 7''000]]</f>
        <v>-148328.13096313644</v>
      </c>
      <c r="G114" s="3">
        <f>(Tabelle1[[#This Row],[Tarif Gegenvorschlag inkl. Erhöhung Kinderabzug]]+Tabelle1[[#This Row],[Beschr. Pendlerabzug CHF 7''000]])/Tabelle1[[#This Row],[Tarif heute]]-1</f>
        <v>-3.3982725759679644E-2</v>
      </c>
      <c r="H114" s="6">
        <f>Tabelle1[[#This Row],[Veränderung Einnahmen in CHF]]/SUM(Tabelle1[Veränderung Einnahmen in CHF])</f>
        <v>5.1687491768826945E-3</v>
      </c>
    </row>
    <row r="115" spans="1:8" x14ac:dyDescent="0.25">
      <c r="A115">
        <v>2408</v>
      </c>
      <c r="B115" t="s">
        <v>9</v>
      </c>
      <c r="C115" s="1">
        <v>5182977.8258305453</v>
      </c>
      <c r="D115" s="1">
        <v>4887044.5437853662</v>
      </c>
      <c r="E115" s="1">
        <v>38736.596606061488</v>
      </c>
      <c r="F115" s="8">
        <f>Tabelle1[[#This Row],[Tarif Gegenvorschlag inkl. Erhöhung Kinderabzug]]-Tabelle1[[#This Row],[Tarif heute]]+Tabelle1[[#This Row],[Beschr. Pendlerabzug CHF 7''000]]</f>
        <v>-257196.68543911754</v>
      </c>
      <c r="G115" s="3">
        <f>(Tabelle1[[#This Row],[Tarif Gegenvorschlag inkl. Erhöhung Kinderabzug]]+Tabelle1[[#This Row],[Beschr. Pendlerabzug CHF 7''000]])/Tabelle1[[#This Row],[Tarif heute]]-1</f>
        <v>-4.9623342812180171E-2</v>
      </c>
      <c r="H115" s="6">
        <f>Tabelle1[[#This Row],[Veränderung Einnahmen in CHF]]/SUM(Tabelle1[Veränderung Einnahmen in CHF])</f>
        <v>8.9624614530522499E-3</v>
      </c>
    </row>
    <row r="116" spans="1:8" x14ac:dyDescent="0.25">
      <c r="A116">
        <v>2534</v>
      </c>
      <c r="B116" t="s">
        <v>64</v>
      </c>
      <c r="C116" s="1">
        <v>17754790.458703369</v>
      </c>
      <c r="D116" s="1">
        <v>16681708.35946434</v>
      </c>
      <c r="E116" s="1">
        <v>152276.63399235875</v>
      </c>
      <c r="F116" s="8">
        <f>Tabelle1[[#This Row],[Tarif Gegenvorschlag inkl. Erhöhung Kinderabzug]]-Tabelle1[[#This Row],[Tarif heute]]+Tabelle1[[#This Row],[Beschr. Pendlerabzug CHF 7''000]]</f>
        <v>-920805.46524667018</v>
      </c>
      <c r="G116" s="3">
        <f>(Tabelle1[[#This Row],[Tarif Gegenvorschlag inkl. Erhöhung Kinderabzug]]+Tabelle1[[#This Row],[Beschr. Pendlerabzug CHF 7''000]])/Tabelle1[[#This Row],[Tarif heute]]-1</f>
        <v>-5.1862367364369111E-2</v>
      </c>
      <c r="H116" s="6">
        <f>Tabelle1[[#This Row],[Veränderung Einnahmen in CHF]]/SUM(Tabelle1[Veränderung Einnahmen in CHF])</f>
        <v>3.2087052264857675E-2</v>
      </c>
    </row>
    <row r="117" spans="1:8" x14ac:dyDescent="0.25">
      <c r="A117">
        <v>2622</v>
      </c>
      <c r="B117" t="s">
        <v>108</v>
      </c>
      <c r="C117" s="1">
        <v>1143326.9405036541</v>
      </c>
      <c r="D117" s="1">
        <v>1044114.117185815</v>
      </c>
      <c r="E117" s="1">
        <v>11056.804883004546</v>
      </c>
      <c r="F117" s="8">
        <f>Tabelle1[[#This Row],[Tarif Gegenvorschlag inkl. Erhöhung Kinderabzug]]-Tabelle1[[#This Row],[Tarif heute]]+Tabelle1[[#This Row],[Beschr. Pendlerabzug CHF 7''000]]</f>
        <v>-88156.018434834521</v>
      </c>
      <c r="G117" s="3">
        <f>(Tabelle1[[#This Row],[Tarif Gegenvorschlag inkl. Erhöhung Kinderabzug]]+Tabelle1[[#This Row],[Beschr. Pendlerabzug CHF 7''000]])/Tabelle1[[#This Row],[Tarif heute]]-1</f>
        <v>-7.7104820425206055E-2</v>
      </c>
      <c r="H117" s="6">
        <f>Tabelle1[[#This Row],[Veränderung Einnahmen in CHF]]/SUM(Tabelle1[Veränderung Einnahmen in CHF])</f>
        <v>3.0719482863001187E-3</v>
      </c>
    </row>
    <row r="118" spans="1:8" x14ac:dyDescent="0.25">
      <c r="C118" s="9"/>
      <c r="D118" s="9"/>
      <c r="E118" s="9"/>
      <c r="F118" s="2">
        <f>SUM(F11:F117)</f>
        <v>-28697103.668047223</v>
      </c>
      <c r="G118" s="10"/>
      <c r="H118" s="11"/>
    </row>
  </sheetData>
  <pageMargins left="0.7" right="0.7" top="0.75" bottom="0.75" header="0.3" footer="0.3"/>
  <pageSetup paperSize="9" scale="6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Steuerausfälle Gemeinden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Frank</dc:creator>
  <cp:lastModifiedBy>Fischer Thomas</cp:lastModifiedBy>
  <cp:lastPrinted>2021-11-22T14:40:45Z</cp:lastPrinted>
  <dcterms:created xsi:type="dcterms:W3CDTF">2015-06-05T18:19:34Z</dcterms:created>
  <dcterms:modified xsi:type="dcterms:W3CDTF">2022-02-03T16:07:17Z</dcterms:modified>
</cp:coreProperties>
</file>